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queryTables/queryTable1.xml" ContentType="application/vnd.openxmlformats-officedocument.spreadsheetml.queryTable+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411"/>
  <workbookPr hidePivotFieldList="1" defaultThemeVersion="166925"/>
  <mc:AlternateContent xmlns:mc="http://schemas.openxmlformats.org/markup-compatibility/2006">
    <mc:Choice Requires="x15">
      <x15ac:absPath xmlns:x15ac="http://schemas.microsoft.com/office/spreadsheetml/2010/11/ac" url="https://d.docs.live.net/ca5b3cd6b2cf2b01/One drive/PC/Clients/MQ/Consultation/on website/"/>
    </mc:Choice>
  </mc:AlternateContent>
  <xr:revisionPtr revIDLastSave="0" documentId="8_{629161B3-9D6E-214C-8670-DBC18C214DB8}" xr6:coauthVersionLast="46" xr6:coauthVersionMax="46" xr10:uidLastSave="{00000000-0000-0000-0000-000000000000}"/>
  <workbookProtection workbookAlgorithmName="SHA-512" workbookHashValue="B2uTwMV+iBgxTPgkBwhvD81Gq4HVGPOO7ZShSDPkf9r0VsWjNvxw14nVcXSzhccE3vff58dLER8aVYDCg+wOPw==" workbookSaltValue="T1xxAbMxx4odF5wBn1gowA==" workbookSpinCount="100000" lockStructure="1"/>
  <bookViews>
    <workbookView xWindow="0" yWindow="500" windowWidth="28800" windowHeight="17500" tabRatio="705" xr2:uid="{B252E47D-6088-45AC-894B-A720D0E27617}"/>
  </bookViews>
  <sheets>
    <sheet name="Instructions - start here" sheetId="6" r:id="rId1"/>
    <sheet name="Inventory" sheetId="5" r:id="rId2"/>
    <sheet name="Dashboard" sheetId="7" r:id="rId3"/>
    <sheet name="Month1" sheetId="1" r:id="rId4"/>
    <sheet name="Month2" sheetId="8" r:id="rId5"/>
    <sheet name="Month3" sheetId="9" r:id="rId6"/>
    <sheet name="Final feedback" sheetId="20" r:id="rId7"/>
    <sheet name="Major investments" sheetId="21" r:id="rId8"/>
    <sheet name="Options" sheetId="2" state="hidden" r:id="rId9"/>
    <sheet name="Calculations" sheetId="4" state="hidden" r:id="rId10"/>
    <sheet name="Energy Data" sheetId="10" state="hidden" r:id="rId11"/>
    <sheet name="Major inv data" sheetId="17" state="hidden" r:id="rId12"/>
    <sheet name="Feedback Data" sheetId="11" state="hidden" r:id="rId13"/>
    <sheet name="Final feedback Data" sheetId="15" state="hidden" r:id="rId14"/>
    <sheet name="Opp by saving" sheetId="18" state="hidden" r:id="rId15"/>
    <sheet name="Development notes" sheetId="14" state="hidden" r:id="rId16"/>
  </sheets>
  <definedNames>
    <definedName name="Actions" localSheetId="4">Month2!$M$18:$R$31</definedName>
    <definedName name="Actions" localSheetId="5">Month3!$M$17:$R$29</definedName>
    <definedName name="Actions">Month1!$M$17:$R$30</definedName>
    <definedName name="ActionsMaster">Options!$B$4:$H$20</definedName>
    <definedName name="ExternalData_1" localSheetId="14" hidden="1">'Opp by saving'!$A$1:$H$16</definedName>
    <definedName name="TopEight" localSheetId="6">'Final feedback'!$F$30:$F$37</definedName>
    <definedName name="TopEight">'Final feedback Data'!$F$29:$F$36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K38" i="21" l="1"/>
  <c r="K39" i="21"/>
  <c r="K37" i="21"/>
  <c r="G38" i="21"/>
  <c r="N38" i="21" s="1"/>
  <c r="G39" i="21"/>
  <c r="Q39" i="21" s="1"/>
  <c r="G37" i="21"/>
  <c r="P37" i="21" s="1"/>
  <c r="F26" i="21"/>
  <c r="G26" i="21" s="1"/>
  <c r="F25" i="21"/>
  <c r="G25" i="21" s="1"/>
  <c r="L30" i="21"/>
  <c r="N30" i="21" s="1"/>
  <c r="L26" i="21" s="1"/>
  <c r="Q26" i="21" s="1"/>
  <c r="L29" i="21"/>
  <c r="N29" i="21" s="1"/>
  <c r="L25" i="21" s="1"/>
  <c r="Q25" i="21" s="1"/>
  <c r="G18" i="21"/>
  <c r="N18" i="21" s="1"/>
  <c r="G16" i="21"/>
  <c r="P16" i="21" s="1"/>
  <c r="G17" i="21"/>
  <c r="N17" i="21" s="1"/>
  <c r="G15" i="21"/>
  <c r="P15" i="21" s="1"/>
  <c r="D9" i="21"/>
  <c r="G13" i="17"/>
  <c r="G12" i="17"/>
  <c r="G11" i="17"/>
  <c r="I7" i="17"/>
  <c r="I6" i="17"/>
  <c r="G5" i="17"/>
  <c r="E5" i="17"/>
  <c r="G4" i="17"/>
  <c r="E4" i="17"/>
  <c r="J30" i="15"/>
  <c r="L30" i="15"/>
  <c r="N30" i="15"/>
  <c r="P30" i="15"/>
  <c r="J31" i="15"/>
  <c r="L31" i="15"/>
  <c r="N31" i="15"/>
  <c r="P31" i="15"/>
  <c r="J32" i="15"/>
  <c r="L32" i="15"/>
  <c r="N32" i="15"/>
  <c r="P32" i="15"/>
  <c r="J33" i="15"/>
  <c r="L33" i="15"/>
  <c r="N33" i="15"/>
  <c r="P33" i="15"/>
  <c r="J34" i="15"/>
  <c r="L34" i="15"/>
  <c r="N34" i="15"/>
  <c r="P34" i="15"/>
  <c r="J35" i="15"/>
  <c r="L35" i="15"/>
  <c r="N35" i="15"/>
  <c r="P35" i="15"/>
  <c r="J36" i="15"/>
  <c r="L36" i="15"/>
  <c r="N36" i="15"/>
  <c r="P36" i="15"/>
  <c r="J37" i="15"/>
  <c r="L37" i="15"/>
  <c r="N37" i="15"/>
  <c r="P37" i="15"/>
  <c r="J38" i="15"/>
  <c r="L38" i="15"/>
  <c r="N38" i="15"/>
  <c r="P38" i="15"/>
  <c r="J39" i="15"/>
  <c r="L39" i="15"/>
  <c r="N39" i="15"/>
  <c r="P39" i="15"/>
  <c r="J40" i="15"/>
  <c r="L40" i="15"/>
  <c r="N40" i="15"/>
  <c r="P40" i="15"/>
  <c r="J41" i="15"/>
  <c r="L41" i="15"/>
  <c r="N41" i="15"/>
  <c r="P41" i="15"/>
  <c r="J42" i="15"/>
  <c r="L42" i="15"/>
  <c r="N42" i="15"/>
  <c r="P42" i="15"/>
  <c r="J43" i="15"/>
  <c r="L43" i="15"/>
  <c r="N43" i="15"/>
  <c r="P43" i="15"/>
  <c r="P29" i="15"/>
  <c r="N29" i="15"/>
  <c r="L29" i="15"/>
  <c r="J29" i="15"/>
  <c r="F41" i="15"/>
  <c r="H41" i="15"/>
  <c r="I41" i="15"/>
  <c r="F42" i="15"/>
  <c r="H42" i="15"/>
  <c r="I42" i="15"/>
  <c r="F43" i="15"/>
  <c r="H43" i="15"/>
  <c r="I43" i="15"/>
  <c r="F30" i="15"/>
  <c r="H30" i="15"/>
  <c r="I30" i="15"/>
  <c r="F31" i="15"/>
  <c r="H31" i="15"/>
  <c r="I31" i="15"/>
  <c r="F32" i="15"/>
  <c r="H32" i="15"/>
  <c r="I32" i="15"/>
  <c r="F33" i="15"/>
  <c r="H33" i="15"/>
  <c r="I33" i="15"/>
  <c r="F34" i="15"/>
  <c r="H34" i="15"/>
  <c r="I34" i="15"/>
  <c r="F35" i="15"/>
  <c r="H35" i="15"/>
  <c r="I35" i="15"/>
  <c r="F36" i="15"/>
  <c r="H36" i="15"/>
  <c r="I36" i="15"/>
  <c r="F37" i="15"/>
  <c r="H37" i="15"/>
  <c r="I37" i="15"/>
  <c r="F38" i="15"/>
  <c r="H38" i="15"/>
  <c r="I38" i="15"/>
  <c r="F39" i="15"/>
  <c r="H39" i="15"/>
  <c r="I39" i="15"/>
  <c r="F40" i="15"/>
  <c r="H40" i="15"/>
  <c r="I40" i="15"/>
  <c r="J2" i="18"/>
  <c r="J3" i="18"/>
  <c r="J4" i="18"/>
  <c r="J5" i="18"/>
  <c r="J8" i="18"/>
  <c r="J6" i="18"/>
  <c r="J7" i="18"/>
  <c r="J9" i="18"/>
  <c r="J16" i="18"/>
  <c r="J15" i="18"/>
  <c r="J13" i="18"/>
  <c r="J10" i="18"/>
  <c r="J11" i="18"/>
  <c r="J14" i="18"/>
  <c r="J12" i="18"/>
  <c r="I2" i="18"/>
  <c r="I3" i="18"/>
  <c r="I4" i="18"/>
  <c r="I5" i="18"/>
  <c r="I8" i="18"/>
  <c r="I6" i="18"/>
  <c r="I7" i="18"/>
  <c r="I9" i="18"/>
  <c r="I16" i="18"/>
  <c r="I15" i="18"/>
  <c r="I13" i="18"/>
  <c r="I10" i="18"/>
  <c r="I11" i="18"/>
  <c r="I14" i="18"/>
  <c r="I12" i="18"/>
  <c r="I29" i="15"/>
  <c r="H29" i="15"/>
  <c r="F29" i="15"/>
  <c r="B7" i="2"/>
  <c r="B8" i="2"/>
  <c r="B9" i="2"/>
  <c r="B10" i="2"/>
  <c r="B11" i="2"/>
  <c r="B12" i="2"/>
  <c r="I19" i="9" s="1"/>
  <c r="J20" i="15" s="1"/>
  <c r="B13" i="2"/>
  <c r="B14" i="2"/>
  <c r="B15" i="2"/>
  <c r="B16" i="2"/>
  <c r="B17" i="2"/>
  <c r="B18" i="2"/>
  <c r="B19" i="2"/>
  <c r="B20" i="2"/>
  <c r="B6" i="2"/>
  <c r="F17" i="15"/>
  <c r="F18" i="15"/>
  <c r="F19" i="15"/>
  <c r="F20" i="15"/>
  <c r="F21" i="15"/>
  <c r="F22" i="15"/>
  <c r="F16" i="15"/>
  <c r="F15" i="15"/>
  <c r="L15" i="15" s="1"/>
  <c r="H9" i="2"/>
  <c r="D9" i="2"/>
  <c r="E9" i="2"/>
  <c r="F9" i="2"/>
  <c r="H72" i="10"/>
  <c r="G9" i="2" s="1"/>
  <c r="H43" i="10"/>
  <c r="G27" i="10"/>
  <c r="H27" i="10" s="1"/>
  <c r="I43" i="10" s="1"/>
  <c r="I54" i="10"/>
  <c r="I55" i="10" s="1"/>
  <c r="AD21" i="4"/>
  <c r="AF21" i="4" s="1"/>
  <c r="E38" i="4"/>
  <c r="E25" i="4"/>
  <c r="E13" i="4"/>
  <c r="I25" i="9"/>
  <c r="J22" i="15" s="1"/>
  <c r="I22" i="9"/>
  <c r="J21" i="15" s="1"/>
  <c r="G7" i="2"/>
  <c r="G8" i="2"/>
  <c r="G10" i="2"/>
  <c r="G11" i="2"/>
  <c r="G12" i="2"/>
  <c r="G13" i="2"/>
  <c r="G14" i="2"/>
  <c r="G15" i="2"/>
  <c r="G16" i="2"/>
  <c r="G17" i="2"/>
  <c r="G18" i="2"/>
  <c r="G19" i="2"/>
  <c r="G20" i="2"/>
  <c r="G6" i="2"/>
  <c r="M19" i="8"/>
  <c r="O19" i="8"/>
  <c r="G25" i="1"/>
  <c r="E14" i="4" s="1"/>
  <c r="H36" i="10"/>
  <c r="H37" i="10"/>
  <c r="H40" i="10"/>
  <c r="H47" i="10"/>
  <c r="H41" i="10"/>
  <c r="D7" i="2"/>
  <c r="E7" i="2"/>
  <c r="F7" i="2"/>
  <c r="H7" i="2"/>
  <c r="D8" i="2"/>
  <c r="E8" i="2"/>
  <c r="F8" i="2"/>
  <c r="H8" i="2"/>
  <c r="D10" i="2"/>
  <c r="E10" i="2"/>
  <c r="F10" i="2"/>
  <c r="H10" i="2"/>
  <c r="D11" i="2"/>
  <c r="E11" i="2"/>
  <c r="F11" i="2"/>
  <c r="H11" i="2"/>
  <c r="D12" i="2"/>
  <c r="E12" i="2"/>
  <c r="F12" i="2"/>
  <c r="H12" i="2"/>
  <c r="D13" i="2"/>
  <c r="E13" i="2"/>
  <c r="F13" i="2"/>
  <c r="H13" i="2"/>
  <c r="D14" i="2"/>
  <c r="E14" i="2"/>
  <c r="F14" i="2"/>
  <c r="H14" i="2"/>
  <c r="D15" i="2"/>
  <c r="E15" i="2"/>
  <c r="F15" i="2"/>
  <c r="H15" i="2"/>
  <c r="D16" i="2"/>
  <c r="E16" i="2"/>
  <c r="F16" i="2"/>
  <c r="H16" i="2"/>
  <c r="D17" i="2"/>
  <c r="E17" i="2"/>
  <c r="F17" i="2"/>
  <c r="H17" i="2"/>
  <c r="D18" i="2"/>
  <c r="E18" i="2"/>
  <c r="F18" i="2"/>
  <c r="H18" i="2"/>
  <c r="D19" i="2"/>
  <c r="E19" i="2"/>
  <c r="F19" i="2"/>
  <c r="H19" i="2"/>
  <c r="D20" i="2"/>
  <c r="E20" i="2"/>
  <c r="F20" i="2"/>
  <c r="H20" i="2"/>
  <c r="H6" i="2"/>
  <c r="F6" i="2"/>
  <c r="E6" i="2"/>
  <c r="D6" i="2"/>
  <c r="G34" i="10"/>
  <c r="H34" i="10" s="1"/>
  <c r="G35" i="10"/>
  <c r="H35" i="10" s="1"/>
  <c r="G38" i="10"/>
  <c r="H38" i="10" s="1"/>
  <c r="G39" i="10"/>
  <c r="H39" i="10" s="1"/>
  <c r="G40" i="10"/>
  <c r="G41" i="10"/>
  <c r="G42" i="10"/>
  <c r="H42" i="10" s="1"/>
  <c r="G44" i="10"/>
  <c r="H44" i="10" s="1"/>
  <c r="G45" i="10"/>
  <c r="H45" i="10" s="1"/>
  <c r="G46" i="10"/>
  <c r="H46" i="10" s="1"/>
  <c r="G33" i="10"/>
  <c r="I38" i="10"/>
  <c r="I37" i="10"/>
  <c r="G23" i="10"/>
  <c r="H23" i="10" s="1"/>
  <c r="G61" i="10"/>
  <c r="G60" i="10"/>
  <c r="G59" i="10"/>
  <c r="G53" i="10"/>
  <c r="E53" i="10"/>
  <c r="G52" i="10"/>
  <c r="E52" i="10"/>
  <c r="F45" i="10"/>
  <c r="F41" i="10"/>
  <c r="F35" i="10"/>
  <c r="F33" i="10"/>
  <c r="AP18" i="5"/>
  <c r="AQ18" i="5"/>
  <c r="AR18" i="5"/>
  <c r="AP17" i="5"/>
  <c r="AQ17" i="5"/>
  <c r="AR17" i="5"/>
  <c r="AP16" i="5"/>
  <c r="AQ16" i="5"/>
  <c r="AR16" i="5"/>
  <c r="AP15" i="5"/>
  <c r="AQ15" i="5"/>
  <c r="AR15" i="5"/>
  <c r="AP14" i="5"/>
  <c r="AQ14" i="5"/>
  <c r="AR14" i="5"/>
  <c r="AP13" i="5"/>
  <c r="AQ13" i="5"/>
  <c r="AR13" i="5"/>
  <c r="AP12" i="5"/>
  <c r="AQ12" i="5"/>
  <c r="AR12" i="5"/>
  <c r="AQ11" i="5"/>
  <c r="AR11" i="5"/>
  <c r="AP11" i="5"/>
  <c r="AQ10" i="5"/>
  <c r="AR10" i="5"/>
  <c r="AP10" i="5"/>
  <c r="G17" i="10"/>
  <c r="H17" i="10" s="1"/>
  <c r="I36" i="10" s="1"/>
  <c r="D14" i="10"/>
  <c r="F26" i="10"/>
  <c r="G26" i="10" s="1"/>
  <c r="H26" i="10" s="1"/>
  <c r="I46" i="10" s="1"/>
  <c r="G25" i="10"/>
  <c r="H25" i="10" s="1"/>
  <c r="I44" i="10" s="1"/>
  <c r="G24" i="10"/>
  <c r="H24" i="10" s="1"/>
  <c r="I42" i="10" s="1"/>
  <c r="F22" i="10"/>
  <c r="G22" i="10" s="1"/>
  <c r="H22" i="10" s="1"/>
  <c r="F21" i="10"/>
  <c r="G21" i="10" s="1"/>
  <c r="H21" i="10" s="1"/>
  <c r="I40" i="10" s="1"/>
  <c r="G20" i="10"/>
  <c r="H20" i="10" s="1"/>
  <c r="I39" i="10" s="1"/>
  <c r="G19" i="10"/>
  <c r="H19" i="10" s="1"/>
  <c r="I34" i="10" s="1"/>
  <c r="G18" i="10"/>
  <c r="H18" i="10" s="1"/>
  <c r="Q38" i="21" l="1"/>
  <c r="Q17" i="21"/>
  <c r="Q15" i="21"/>
  <c r="Q18" i="21"/>
  <c r="Q16" i="21"/>
  <c r="Q37" i="21"/>
  <c r="N39" i="21"/>
  <c r="P25" i="21"/>
  <c r="O25" i="21"/>
  <c r="N25" i="21"/>
  <c r="N26" i="21"/>
  <c r="O26" i="21"/>
  <c r="P26" i="21"/>
  <c r="P18" i="21"/>
  <c r="N37" i="21"/>
  <c r="O37" i="21"/>
  <c r="P39" i="21"/>
  <c r="O39" i="21"/>
  <c r="P38" i="21"/>
  <c r="O38" i="21"/>
  <c r="O18" i="21"/>
  <c r="N15" i="21"/>
  <c r="O15" i="21"/>
  <c r="N16" i="21"/>
  <c r="O16" i="21"/>
  <c r="P17" i="21"/>
  <c r="O17" i="21"/>
  <c r="L20" i="15"/>
  <c r="L18" i="15"/>
  <c r="L17" i="15"/>
  <c r="L22" i="15"/>
  <c r="L16" i="15"/>
  <c r="L19" i="15"/>
  <c r="L21" i="15"/>
  <c r="I33" i="10"/>
  <c r="I20" i="8"/>
  <c r="H26" i="8"/>
  <c r="G26" i="8"/>
  <c r="H23" i="8"/>
  <c r="G23" i="8"/>
  <c r="H20" i="8"/>
  <c r="G20" i="8"/>
  <c r="I26" i="8"/>
  <c r="I19" i="1"/>
  <c r="I22" i="1"/>
  <c r="I23" i="8"/>
  <c r="I41" i="10"/>
  <c r="I45" i="10"/>
  <c r="E15" i="4"/>
  <c r="C4" i="8" s="1"/>
  <c r="H33" i="10"/>
  <c r="I35" i="10"/>
  <c r="H29" i="10"/>
  <c r="I6" i="4" s="1"/>
  <c r="P21" i="4" s="1"/>
  <c r="E8" i="7" s="1"/>
  <c r="G29" i="10"/>
  <c r="G5" i="15" l="1"/>
  <c r="I19" i="15"/>
  <c r="I18" i="15"/>
  <c r="J17" i="15"/>
  <c r="J18" i="15"/>
  <c r="H17" i="15"/>
  <c r="H19" i="15"/>
  <c r="J16" i="15"/>
  <c r="J15" i="15"/>
  <c r="J19" i="15"/>
  <c r="I17" i="15"/>
  <c r="H18" i="15"/>
  <c r="I28" i="8"/>
  <c r="I32" i="8" s="1"/>
  <c r="G34" i="8" s="1"/>
  <c r="E26" i="4" s="1"/>
  <c r="E27" i="4" s="1"/>
  <c r="E29" i="4" s="1"/>
  <c r="G7" i="10"/>
  <c r="H7" i="10" s="1"/>
  <c r="I29" i="10"/>
  <c r="C6" i="8"/>
  <c r="C8" i="8"/>
  <c r="C9" i="8"/>
  <c r="C11" i="8"/>
  <c r="C13" i="8"/>
  <c r="C10" i="9" l="1"/>
  <c r="C8" i="9"/>
  <c r="C6" i="9"/>
  <c r="C4" i="9"/>
  <c r="E34" i="4" l="1"/>
  <c r="I34" i="4" s="1"/>
  <c r="E33" i="4"/>
  <c r="E32" i="4"/>
  <c r="I32" i="4" s="1"/>
  <c r="O18" i="9"/>
  <c r="M18" i="9"/>
  <c r="AE8" i="2"/>
  <c r="AE7" i="2"/>
  <c r="AE6" i="2"/>
  <c r="H25" i="9"/>
  <c r="G25" i="9"/>
  <c r="H22" i="9"/>
  <c r="G22" i="9"/>
  <c r="H19" i="9"/>
  <c r="G19" i="9"/>
  <c r="E21" i="4"/>
  <c r="E20" i="4"/>
  <c r="E19" i="4"/>
  <c r="I19" i="4" s="1"/>
  <c r="T8" i="2"/>
  <c r="T6" i="2"/>
  <c r="T7" i="2"/>
  <c r="H22" i="1"/>
  <c r="G22" i="1"/>
  <c r="H19" i="1"/>
  <c r="G19" i="1"/>
  <c r="J7" i="2"/>
  <c r="J6" i="2"/>
  <c r="K20" i="2" s="1"/>
  <c r="E9" i="4"/>
  <c r="E8" i="4"/>
  <c r="I20" i="15" l="1"/>
  <c r="H21" i="15"/>
  <c r="I22" i="15"/>
  <c r="H15" i="15"/>
  <c r="I16" i="15"/>
  <c r="H20" i="15"/>
  <c r="H22" i="15"/>
  <c r="I15" i="15"/>
  <c r="I21" i="15"/>
  <c r="H16" i="15"/>
  <c r="O20" i="2"/>
  <c r="N20" i="2"/>
  <c r="Q20" i="2"/>
  <c r="L20" i="2"/>
  <c r="M20" i="2"/>
  <c r="P20" i="2"/>
  <c r="K7" i="2"/>
  <c r="P7" i="2" s="1"/>
  <c r="R20" i="1" s="1"/>
  <c r="K9" i="2"/>
  <c r="I27" i="9"/>
  <c r="K32" i="4"/>
  <c r="K34" i="4"/>
  <c r="G33" i="4"/>
  <c r="I33" i="4"/>
  <c r="K8" i="4"/>
  <c r="I8" i="4"/>
  <c r="K9" i="4"/>
  <c r="I9" i="4"/>
  <c r="K21" i="4"/>
  <c r="I21" i="4"/>
  <c r="G20" i="4"/>
  <c r="I20" i="4"/>
  <c r="K33" i="4"/>
  <c r="G32" i="4"/>
  <c r="G34" i="4"/>
  <c r="K20" i="4"/>
  <c r="K19" i="4"/>
  <c r="G21" i="4"/>
  <c r="G19" i="4"/>
  <c r="G8" i="4"/>
  <c r="K5" i="2"/>
  <c r="K18" i="2"/>
  <c r="K17" i="2"/>
  <c r="K14" i="2"/>
  <c r="K13" i="2"/>
  <c r="K12" i="2"/>
  <c r="K15" i="2"/>
  <c r="K11" i="2"/>
  <c r="K19" i="2"/>
  <c r="K16" i="2"/>
  <c r="K10" i="2"/>
  <c r="K8" i="2"/>
  <c r="K6" i="2"/>
  <c r="G9" i="4"/>
  <c r="S19" i="2" l="1" a="1"/>
  <c r="S19" i="2" s="1"/>
  <c r="U19" i="2" s="1"/>
  <c r="W19" i="2" s="1"/>
  <c r="X19" i="2" s="1"/>
  <c r="Y19" i="2" s="1"/>
  <c r="Z19" i="2" s="1"/>
  <c r="AA19" i="2" s="1"/>
  <c r="S20" i="2" a="1"/>
  <c r="S20" i="2" s="1"/>
  <c r="S8" i="2" a="1"/>
  <c r="S8" i="2" s="1"/>
  <c r="S9" i="2" a="1"/>
  <c r="S9" i="2" s="1"/>
  <c r="U9" i="2" s="1"/>
  <c r="V9" i="2" s="1"/>
  <c r="M23" i="8" s="1"/>
  <c r="S11" i="2" a="1"/>
  <c r="S11" i="2" s="1"/>
  <c r="U11" i="2" s="1"/>
  <c r="V11" i="2" s="1"/>
  <c r="S10" i="2" a="1"/>
  <c r="S10" i="2" s="1"/>
  <c r="U10" i="2" s="1"/>
  <c r="V10" i="2" s="1"/>
  <c r="S12" i="2" a="1"/>
  <c r="S12" i="2" s="1"/>
  <c r="U12" i="2" s="1"/>
  <c r="V12" i="2" s="1"/>
  <c r="S7" i="2" a="1"/>
  <c r="S7" i="2" s="1"/>
  <c r="S13" i="2" a="1"/>
  <c r="S13" i="2" s="1"/>
  <c r="U13" i="2" s="1"/>
  <c r="V13" i="2" s="1"/>
  <c r="S14" i="2" a="1"/>
  <c r="S14" i="2" s="1"/>
  <c r="U14" i="2" s="1"/>
  <c r="V14" i="2" s="1"/>
  <c r="S15" i="2" a="1"/>
  <c r="S15" i="2" s="1"/>
  <c r="U15" i="2" s="1"/>
  <c r="V15" i="2" s="1"/>
  <c r="S16" i="2" a="1"/>
  <c r="S16" i="2" s="1"/>
  <c r="U16" i="2" s="1"/>
  <c r="V16" i="2" s="1"/>
  <c r="S6" i="2" a="1"/>
  <c r="S6" i="2" s="1"/>
  <c r="S17" i="2" a="1"/>
  <c r="S17" i="2" s="1"/>
  <c r="U17" i="2" s="1"/>
  <c r="V17" i="2" s="1"/>
  <c r="S18" i="2" a="1"/>
  <c r="S18" i="2" s="1"/>
  <c r="U18" i="2" s="1"/>
  <c r="V18" i="2" s="1"/>
  <c r="L12" i="2"/>
  <c r="M12" i="2"/>
  <c r="N12" i="2"/>
  <c r="O12" i="2"/>
  <c r="Q12" i="2"/>
  <c r="P12" i="2"/>
  <c r="N18" i="2"/>
  <c r="O18" i="2"/>
  <c r="L18" i="2"/>
  <c r="P18" i="2"/>
  <c r="Q18" i="2"/>
  <c r="M18" i="2"/>
  <c r="O7" i="2"/>
  <c r="Q20" i="1" s="1"/>
  <c r="N9" i="2"/>
  <c r="P22" i="1" s="1"/>
  <c r="M9" i="2"/>
  <c r="O22" i="1" s="1"/>
  <c r="L9" i="2"/>
  <c r="M22" i="1" s="1"/>
  <c r="O9" i="2"/>
  <c r="Q22" i="1" s="1"/>
  <c r="P9" i="2"/>
  <c r="R22" i="1" s="1"/>
  <c r="Q9" i="2"/>
  <c r="M11" i="2"/>
  <c r="O24" i="1" s="1"/>
  <c r="L11" i="2"/>
  <c r="N11" i="2"/>
  <c r="P24" i="1" s="1"/>
  <c r="O11" i="2"/>
  <c r="Q24" i="1" s="1"/>
  <c r="Q11" i="2"/>
  <c r="P11" i="2"/>
  <c r="R24" i="1" s="1"/>
  <c r="N13" i="2"/>
  <c r="L13" i="2"/>
  <c r="O13" i="2"/>
  <c r="P13" i="2"/>
  <c r="Q13" i="2"/>
  <c r="M13" i="2"/>
  <c r="Q16" i="2"/>
  <c r="L16" i="2"/>
  <c r="P16" i="2"/>
  <c r="O16" i="2"/>
  <c r="M16" i="2"/>
  <c r="N16" i="2"/>
  <c r="L14" i="2"/>
  <c r="N14" i="2"/>
  <c r="O14" i="2"/>
  <c r="M14" i="2"/>
  <c r="P14" i="2"/>
  <c r="Q14" i="2"/>
  <c r="M10" i="2"/>
  <c r="O23" i="1" s="1"/>
  <c r="L10" i="2"/>
  <c r="M23" i="1" s="1"/>
  <c r="N10" i="2"/>
  <c r="P23" i="1" s="1"/>
  <c r="O10" i="2"/>
  <c r="Q23" i="1" s="1"/>
  <c r="P10" i="2"/>
  <c r="R23" i="1" s="1"/>
  <c r="Q10" i="2"/>
  <c r="N19" i="2"/>
  <c r="Q19" i="2"/>
  <c r="L19" i="2"/>
  <c r="M19" i="2"/>
  <c r="O19" i="2"/>
  <c r="P19" i="2"/>
  <c r="P15" i="2"/>
  <c r="L15" i="2"/>
  <c r="N15" i="2"/>
  <c r="M15" i="2"/>
  <c r="Q15" i="2"/>
  <c r="O15" i="2"/>
  <c r="N17" i="2"/>
  <c r="O17" i="2"/>
  <c r="P17" i="2"/>
  <c r="Q17" i="2"/>
  <c r="L17" i="2"/>
  <c r="M17" i="2"/>
  <c r="N7" i="2"/>
  <c r="P20" i="1" s="1"/>
  <c r="M7" i="2"/>
  <c r="O20" i="1" s="1"/>
  <c r="L7" i="2"/>
  <c r="M20" i="1" s="1"/>
  <c r="Q7" i="2"/>
  <c r="K11" i="4"/>
  <c r="Z23" i="4" s="1"/>
  <c r="K23" i="4"/>
  <c r="Z25" i="4" s="1"/>
  <c r="O12" i="7" s="1"/>
  <c r="K36" i="4"/>
  <c r="Z27" i="4" s="1"/>
  <c r="L6" i="2"/>
  <c r="M19" i="1" s="1"/>
  <c r="M6" i="2"/>
  <c r="O19" i="1" s="1"/>
  <c r="N6" i="2"/>
  <c r="P19" i="1" s="1"/>
  <c r="O6" i="2"/>
  <c r="Q19" i="1" s="1"/>
  <c r="P6" i="2"/>
  <c r="R19" i="1" s="1"/>
  <c r="Q6" i="2"/>
  <c r="Y5" i="2"/>
  <c r="O5" i="2"/>
  <c r="Z5" i="2" s="1"/>
  <c r="P5" i="2"/>
  <c r="Q5" i="2"/>
  <c r="M24" i="1"/>
  <c r="L8" i="2"/>
  <c r="M21" i="1" s="1"/>
  <c r="M8" i="2"/>
  <c r="O21" i="1" s="1"/>
  <c r="Q8" i="2"/>
  <c r="N8" i="2"/>
  <c r="P21" i="1" s="1"/>
  <c r="P8" i="2"/>
  <c r="R21" i="1" s="1"/>
  <c r="O8" i="2"/>
  <c r="Q21" i="1" s="1"/>
  <c r="O18" i="1"/>
  <c r="AL5" i="2"/>
  <c r="M18" i="1"/>
  <c r="V19" i="2" l="1"/>
  <c r="W13" i="2"/>
  <c r="X13" i="2" s="1"/>
  <c r="Y13" i="2" s="1"/>
  <c r="Z13" i="2" s="1"/>
  <c r="AA13" i="2" s="1"/>
  <c r="W14" i="2"/>
  <c r="X14" i="2" s="1"/>
  <c r="Y14" i="2" s="1"/>
  <c r="Z14" i="2" s="1"/>
  <c r="AA14" i="2" s="1"/>
  <c r="W18" i="2"/>
  <c r="X18" i="2" s="1"/>
  <c r="Y18" i="2" s="1"/>
  <c r="Z18" i="2" s="1"/>
  <c r="AA18" i="2" s="1"/>
  <c r="W16" i="2"/>
  <c r="X16" i="2" s="1"/>
  <c r="Y16" i="2" s="1"/>
  <c r="Z16" i="2" s="1"/>
  <c r="AA16" i="2" s="1"/>
  <c r="W15" i="2"/>
  <c r="X15" i="2" s="1"/>
  <c r="Y15" i="2" s="1"/>
  <c r="Z15" i="2" s="1"/>
  <c r="AA15" i="2" s="1"/>
  <c r="W10" i="2"/>
  <c r="X10" i="2" s="1"/>
  <c r="Y10" i="2" s="1"/>
  <c r="Z10" i="2" s="1"/>
  <c r="AA10" i="2" s="1"/>
  <c r="W11" i="2"/>
  <c r="X11" i="2" s="1"/>
  <c r="Y11" i="2" s="1"/>
  <c r="Z11" i="2" s="1"/>
  <c r="AA11" i="2" s="1"/>
  <c r="W17" i="2"/>
  <c r="X17" i="2" s="1"/>
  <c r="Y17" i="2" s="1"/>
  <c r="Z17" i="2" s="1"/>
  <c r="AA17" i="2" s="1"/>
  <c r="W12" i="2"/>
  <c r="X12" i="2" s="1"/>
  <c r="Y12" i="2" s="1"/>
  <c r="Z12" i="2" s="1"/>
  <c r="AA12" i="2" s="1"/>
  <c r="W9" i="2"/>
  <c r="AB23" i="4"/>
  <c r="Q10" i="7" s="1"/>
  <c r="O10" i="7"/>
  <c r="H29" i="9"/>
  <c r="I31" i="9" s="1"/>
  <c r="I33" i="9" s="1"/>
  <c r="G35" i="9" s="1"/>
  <c r="E39" i="4" s="1"/>
  <c r="E40" i="4" s="1"/>
  <c r="AJ5" i="2"/>
  <c r="AK5" i="2"/>
  <c r="U20" i="2"/>
  <c r="V20" i="2" s="1"/>
  <c r="M28" i="8"/>
  <c r="S28" i="8" s="1"/>
  <c r="M27" i="8"/>
  <c r="S27" i="8" s="1"/>
  <c r="Q3" i="7" l="1"/>
  <c r="Q2" i="7"/>
  <c r="C28" i="20"/>
  <c r="C44" i="20"/>
  <c r="C29" i="20"/>
  <c r="C30" i="20"/>
  <c r="C31" i="20"/>
  <c r="C40" i="20"/>
  <c r="C42" i="20"/>
  <c r="C32" i="20"/>
  <c r="C33" i="20"/>
  <c r="C34" i="20"/>
  <c r="C35" i="20"/>
  <c r="C41" i="20"/>
  <c r="C36" i="20"/>
  <c r="C37" i="20"/>
  <c r="C43" i="20"/>
  <c r="C38" i="20"/>
  <c r="C39" i="20"/>
  <c r="G5" i="20"/>
  <c r="S6" i="20"/>
  <c r="N8" i="20"/>
  <c r="L9" i="20"/>
  <c r="K10" i="20"/>
  <c r="J12" i="20"/>
  <c r="H13" i="20"/>
  <c r="D14" i="20"/>
  <c r="B15" i="20"/>
  <c r="R15" i="20"/>
  <c r="P16" i="20"/>
  <c r="N17" i="20"/>
  <c r="L18" i="20"/>
  <c r="J19" i="20"/>
  <c r="H20" i="20"/>
  <c r="F21" i="20"/>
  <c r="D22" i="20"/>
  <c r="B23" i="20"/>
  <c r="R23" i="20"/>
  <c r="P24" i="20"/>
  <c r="O25" i="20"/>
  <c r="N26" i="20"/>
  <c r="L28" i="20"/>
  <c r="K29" i="20"/>
  <c r="I30" i="20"/>
  <c r="G31" i="20"/>
  <c r="E32" i="20"/>
  <c r="S33" i="20"/>
  <c r="Q34" i="20"/>
  <c r="O35" i="20"/>
  <c r="M36" i="20"/>
  <c r="K37" i="20"/>
  <c r="I38" i="20"/>
  <c r="G39" i="20"/>
  <c r="E40" i="20"/>
  <c r="S41" i="20"/>
  <c r="Q42" i="20"/>
  <c r="O43" i="20"/>
  <c r="M44" i="20"/>
  <c r="K45" i="20"/>
  <c r="I46" i="20"/>
  <c r="L5" i="20"/>
  <c r="Q24" i="20"/>
  <c r="B34" i="20"/>
  <c r="N36" i="20"/>
  <c r="J38" i="20"/>
  <c r="F40" i="20"/>
  <c r="B42" i="20"/>
  <c r="P43" i="20"/>
  <c r="L45" i="20"/>
  <c r="M5" i="20"/>
  <c r="O36" i="20"/>
  <c r="Q43" i="20"/>
  <c r="Q17" i="20"/>
  <c r="Q26" i="20"/>
  <c r="H32" i="20"/>
  <c r="P36" i="20"/>
  <c r="F41" i="20"/>
  <c r="P44" i="20"/>
  <c r="O5" i="20"/>
  <c r="C7" i="20"/>
  <c r="B7" i="20"/>
  <c r="O8" i="20"/>
  <c r="M9" i="20"/>
  <c r="L10" i="20"/>
  <c r="K12" i="20"/>
  <c r="I13" i="20"/>
  <c r="E14" i="20"/>
  <c r="C15" i="20"/>
  <c r="S15" i="20"/>
  <c r="Q16" i="20"/>
  <c r="O17" i="20"/>
  <c r="M18" i="20"/>
  <c r="K19" i="20"/>
  <c r="I20" i="20"/>
  <c r="G21" i="20"/>
  <c r="E22" i="20"/>
  <c r="C23" i="20"/>
  <c r="S23" i="20"/>
  <c r="P25" i="20"/>
  <c r="O26" i="20"/>
  <c r="M28" i="20"/>
  <c r="L29" i="20"/>
  <c r="J30" i="20"/>
  <c r="H31" i="20"/>
  <c r="F32" i="20"/>
  <c r="D33" i="20"/>
  <c r="R34" i="20"/>
  <c r="P35" i="20"/>
  <c r="L37" i="20"/>
  <c r="H39" i="20"/>
  <c r="D41" i="20"/>
  <c r="R42" i="20"/>
  <c r="N44" i="20"/>
  <c r="J46" i="20"/>
  <c r="G32" i="20"/>
  <c r="Q35" i="20"/>
  <c r="K38" i="20"/>
  <c r="E41" i="20"/>
  <c r="S42" i="20"/>
  <c r="M45" i="20"/>
  <c r="N5" i="20"/>
  <c r="S16" i="20"/>
  <c r="O28" i="20"/>
  <c r="D34" i="20"/>
  <c r="N37" i="20"/>
  <c r="H40" i="20"/>
  <c r="B43" i="20"/>
  <c r="L46" i="20"/>
  <c r="B6" i="20"/>
  <c r="P8" i="20"/>
  <c r="N9" i="20"/>
  <c r="M10" i="20"/>
  <c r="L12" i="20"/>
  <c r="J13" i="20"/>
  <c r="F14" i="20"/>
  <c r="D15" i="20"/>
  <c r="B16" i="20"/>
  <c r="R16" i="20"/>
  <c r="P17" i="20"/>
  <c r="N18" i="20"/>
  <c r="L19" i="20"/>
  <c r="J20" i="20"/>
  <c r="H21" i="20"/>
  <c r="F22" i="20"/>
  <c r="D23" i="20"/>
  <c r="B24" i="20"/>
  <c r="R24" i="20"/>
  <c r="Q25" i="20"/>
  <c r="P26" i="20"/>
  <c r="N28" i="20"/>
  <c r="M29" i="20"/>
  <c r="K30" i="20"/>
  <c r="I31" i="20"/>
  <c r="E33" i="20"/>
  <c r="S34" i="20"/>
  <c r="M37" i="20"/>
  <c r="I39" i="20"/>
  <c r="G40" i="20"/>
  <c r="O44" i="20"/>
  <c r="K46" i="20"/>
  <c r="G22" i="20"/>
  <c r="J31" i="20"/>
  <c r="R35" i="20"/>
  <c r="J39" i="20"/>
  <c r="R43" i="20"/>
  <c r="B5" i="20"/>
  <c r="C6" i="20"/>
  <c r="L7" i="20"/>
  <c r="Q8" i="20"/>
  <c r="O9" i="20"/>
  <c r="N10" i="20"/>
  <c r="M12" i="20"/>
  <c r="K13" i="20"/>
  <c r="G14" i="20"/>
  <c r="E15" i="20"/>
  <c r="C16" i="20"/>
  <c r="O18" i="20"/>
  <c r="M19" i="20"/>
  <c r="K20" i="20"/>
  <c r="I21" i="20"/>
  <c r="E23" i="20"/>
  <c r="C24" i="20"/>
  <c r="S24" i="20"/>
  <c r="R25" i="20"/>
  <c r="N29" i="20"/>
  <c r="L30" i="20"/>
  <c r="F33" i="20"/>
  <c r="B35" i="20"/>
  <c r="L38" i="20"/>
  <c r="D42" i="20"/>
  <c r="N45" i="20"/>
  <c r="D6" i="20"/>
  <c r="M7" i="20"/>
  <c r="R8" i="20"/>
  <c r="P9" i="20"/>
  <c r="O10" i="20"/>
  <c r="N12" i="20"/>
  <c r="L13" i="20"/>
  <c r="H14" i="20"/>
  <c r="F15" i="20"/>
  <c r="D16" i="20"/>
  <c r="B17" i="20"/>
  <c r="R17" i="20"/>
  <c r="P18" i="20"/>
  <c r="N19" i="20"/>
  <c r="L20" i="20"/>
  <c r="J21" i="20"/>
  <c r="H22" i="20"/>
  <c r="F23" i="20"/>
  <c r="D24" i="20"/>
  <c r="B25" i="20"/>
  <c r="S25" i="20"/>
  <c r="R26" i="20"/>
  <c r="P28" i="20"/>
  <c r="O29" i="20"/>
  <c r="M30" i="20"/>
  <c r="K31" i="20"/>
  <c r="I32" i="20"/>
  <c r="G33" i="20"/>
  <c r="E34" i="20"/>
  <c r="S35" i="20"/>
  <c r="Q36" i="20"/>
  <c r="O37" i="20"/>
  <c r="M38" i="20"/>
  <c r="K39" i="20"/>
  <c r="I40" i="20"/>
  <c r="G41" i="20"/>
  <c r="E42" i="20"/>
  <c r="S43" i="20"/>
  <c r="Q44" i="20"/>
  <c r="O45" i="20"/>
  <c r="M46" i="20"/>
  <c r="P5" i="20"/>
  <c r="N7" i="20"/>
  <c r="S8" i="20"/>
  <c r="Q9" i="20"/>
  <c r="P10" i="20"/>
  <c r="O12" i="20"/>
  <c r="M13" i="20"/>
  <c r="I14" i="20"/>
  <c r="G15" i="20"/>
  <c r="E16" i="20"/>
  <c r="C17" i="20"/>
  <c r="S17" i="20"/>
  <c r="Q18" i="20"/>
  <c r="M20" i="20"/>
  <c r="K21" i="20"/>
  <c r="I22" i="20"/>
  <c r="G23" i="20"/>
  <c r="E24" i="20"/>
  <c r="C25" i="20"/>
  <c r="S26" i="20"/>
  <c r="P29" i="20"/>
  <c r="N30" i="20"/>
  <c r="J32" i="20"/>
  <c r="F34" i="20"/>
  <c r="B36" i="20"/>
  <c r="R36" i="20"/>
  <c r="N38" i="20"/>
  <c r="H41" i="20"/>
  <c r="D43" i="20"/>
  <c r="R44" i="20"/>
  <c r="N46" i="20"/>
  <c r="R5" i="20"/>
  <c r="B45" i="20"/>
  <c r="Q46" i="20"/>
  <c r="E6" i="20"/>
  <c r="O19" i="20"/>
  <c r="H25" i="20"/>
  <c r="Q28" i="20"/>
  <c r="L31" i="20"/>
  <c r="H33" i="20"/>
  <c r="D35" i="20"/>
  <c r="P37" i="20"/>
  <c r="L39" i="20"/>
  <c r="J40" i="20"/>
  <c r="F42" i="20"/>
  <c r="B44" i="20"/>
  <c r="P45" i="20"/>
  <c r="Q5" i="20"/>
  <c r="D44" i="20"/>
  <c r="C45" i="20"/>
  <c r="I6" i="20"/>
  <c r="O7" i="20"/>
  <c r="B9" i="20"/>
  <c r="R9" i="20"/>
  <c r="Q10" i="20"/>
  <c r="P12" i="20"/>
  <c r="N13" i="20"/>
  <c r="J14" i="20"/>
  <c r="H15" i="20"/>
  <c r="F16" i="20"/>
  <c r="D17" i="20"/>
  <c r="B18" i="20"/>
  <c r="R18" i="20"/>
  <c r="P19" i="20"/>
  <c r="N20" i="20"/>
  <c r="L21" i="20"/>
  <c r="J22" i="20"/>
  <c r="H23" i="20"/>
  <c r="F24" i="20"/>
  <c r="D25" i="20"/>
  <c r="D26" i="20"/>
  <c r="B28" i="20"/>
  <c r="R28" i="20"/>
  <c r="Q29" i="20"/>
  <c r="O30" i="20"/>
  <c r="M31" i="20"/>
  <c r="K32" i="20"/>
  <c r="I33" i="20"/>
  <c r="G34" i="20"/>
  <c r="E35" i="20"/>
  <c r="S36" i="20"/>
  <c r="Q37" i="20"/>
  <c r="O38" i="20"/>
  <c r="M39" i="20"/>
  <c r="K40" i="20"/>
  <c r="I41" i="20"/>
  <c r="G42" i="20"/>
  <c r="E43" i="20"/>
  <c r="S44" i="20"/>
  <c r="Q45" i="20"/>
  <c r="O46" i="20"/>
  <c r="P46" i="20"/>
  <c r="J6" i="20"/>
  <c r="P7" i="20"/>
  <c r="C9" i="20"/>
  <c r="S9" i="20"/>
  <c r="R10" i="20"/>
  <c r="Q12" i="20"/>
  <c r="O13" i="20"/>
  <c r="K14" i="20"/>
  <c r="I15" i="20"/>
  <c r="G16" i="20"/>
  <c r="E17" i="20"/>
  <c r="C18" i="20"/>
  <c r="S18" i="20"/>
  <c r="Q19" i="20"/>
  <c r="O20" i="20"/>
  <c r="M21" i="20"/>
  <c r="K22" i="20"/>
  <c r="I23" i="20"/>
  <c r="G24" i="20"/>
  <c r="E25" i="20"/>
  <c r="E26" i="20"/>
  <c r="B29" i="20"/>
  <c r="R29" i="20"/>
  <c r="P30" i="20"/>
  <c r="N31" i="20"/>
  <c r="L32" i="20"/>
  <c r="J33" i="20"/>
  <c r="H34" i="20"/>
  <c r="F35" i="20"/>
  <c r="D36" i="20"/>
  <c r="B37" i="20"/>
  <c r="R37" i="20"/>
  <c r="P38" i="20"/>
  <c r="N39" i="20"/>
  <c r="L40" i="20"/>
  <c r="J41" i="20"/>
  <c r="H42" i="20"/>
  <c r="F43" i="20"/>
  <c r="R45" i="20"/>
  <c r="S5" i="20"/>
  <c r="K6" i="20"/>
  <c r="Q7" i="20"/>
  <c r="D9" i="20"/>
  <c r="B10" i="20"/>
  <c r="S10" i="20"/>
  <c r="R12" i="20"/>
  <c r="P13" i="20"/>
  <c r="L14" i="20"/>
  <c r="J15" i="20"/>
  <c r="H16" i="20"/>
  <c r="F17" i="20"/>
  <c r="D18" i="20"/>
  <c r="B19" i="20"/>
  <c r="R19" i="20"/>
  <c r="P20" i="20"/>
  <c r="N21" i="20"/>
  <c r="L22" i="20"/>
  <c r="J23" i="20"/>
  <c r="H24" i="20"/>
  <c r="F25" i="20"/>
  <c r="F26" i="20"/>
  <c r="D28" i="20"/>
  <c r="S29" i="20"/>
  <c r="Q30" i="20"/>
  <c r="O31" i="20"/>
  <c r="M32" i="20"/>
  <c r="K33" i="20"/>
  <c r="I34" i="20"/>
  <c r="G35" i="20"/>
  <c r="E36" i="20"/>
  <c r="S37" i="20"/>
  <c r="Q38" i="20"/>
  <c r="O39" i="20"/>
  <c r="M40" i="20"/>
  <c r="K41" i="20"/>
  <c r="I42" i="20"/>
  <c r="G43" i="20"/>
  <c r="E44" i="20"/>
  <c r="S45" i="20"/>
  <c r="L6" i="20"/>
  <c r="R7" i="20"/>
  <c r="E9" i="20"/>
  <c r="C10" i="20"/>
  <c r="H10" i="20"/>
  <c r="S12" i="20"/>
  <c r="Q13" i="20"/>
  <c r="M14" i="20"/>
  <c r="K15" i="20"/>
  <c r="I16" i="20"/>
  <c r="G17" i="20"/>
  <c r="E18" i="20"/>
  <c r="C19" i="20"/>
  <c r="S19" i="20"/>
  <c r="Q20" i="20"/>
  <c r="O21" i="20"/>
  <c r="M22" i="20"/>
  <c r="K23" i="20"/>
  <c r="I24" i="20"/>
  <c r="G25" i="20"/>
  <c r="G26" i="20"/>
  <c r="E28" i="20"/>
  <c r="D29" i="20"/>
  <c r="B30" i="20"/>
  <c r="R30" i="20"/>
  <c r="P31" i="20"/>
  <c r="N32" i="20"/>
  <c r="L33" i="20"/>
  <c r="J34" i="20"/>
  <c r="H35" i="20"/>
  <c r="F36" i="20"/>
  <c r="D37" i="20"/>
  <c r="B38" i="20"/>
  <c r="R38" i="20"/>
  <c r="P39" i="20"/>
  <c r="N40" i="20"/>
  <c r="L41" i="20"/>
  <c r="J42" i="20"/>
  <c r="H43" i="20"/>
  <c r="F44" i="20"/>
  <c r="D45" i="20"/>
  <c r="B46" i="20"/>
  <c r="R46" i="20"/>
  <c r="S7" i="20"/>
  <c r="F9" i="20"/>
  <c r="D10" i="20"/>
  <c r="D12" i="20"/>
  <c r="B13" i="20"/>
  <c r="R13" i="20"/>
  <c r="N14" i="20"/>
  <c r="L15" i="20"/>
  <c r="J16" i="20"/>
  <c r="H17" i="20"/>
  <c r="F18" i="20"/>
  <c r="D19" i="20"/>
  <c r="B20" i="20"/>
  <c r="R20" i="20"/>
  <c r="P21" i="20"/>
  <c r="N22" i="20"/>
  <c r="L23" i="20"/>
  <c r="J24" i="20"/>
  <c r="H26" i="20"/>
  <c r="F28" i="20"/>
  <c r="E29" i="20"/>
  <c r="S30" i="20"/>
  <c r="Q31" i="20"/>
  <c r="M33" i="20"/>
  <c r="I35" i="20"/>
  <c r="G36" i="20"/>
  <c r="Q39" i="20"/>
  <c r="M41" i="20"/>
  <c r="I43" i="20"/>
  <c r="E45" i="20"/>
  <c r="S46" i="20"/>
  <c r="B8" i="20"/>
  <c r="E10" i="20"/>
  <c r="E12" i="20"/>
  <c r="C13" i="20"/>
  <c r="M15" i="20"/>
  <c r="I17" i="20"/>
  <c r="M6" i="20"/>
  <c r="O32" i="20"/>
  <c r="K34" i="20"/>
  <c r="E37" i="20"/>
  <c r="S38" i="20"/>
  <c r="O40" i="20"/>
  <c r="K42" i="20"/>
  <c r="G44" i="20"/>
  <c r="C46" i="20"/>
  <c r="G9" i="20"/>
  <c r="S13" i="20"/>
  <c r="O14" i="20"/>
  <c r="K16" i="20"/>
  <c r="G18" i="20"/>
  <c r="N6" i="20"/>
  <c r="O6" i="20"/>
  <c r="J8" i="20"/>
  <c r="H9" i="20"/>
  <c r="F10" i="20"/>
  <c r="F12" i="20"/>
  <c r="D13" i="20"/>
  <c r="P14" i="20"/>
  <c r="N15" i="20"/>
  <c r="L16" i="20"/>
  <c r="J17" i="20"/>
  <c r="H18" i="20"/>
  <c r="F19" i="20"/>
  <c r="D20" i="20"/>
  <c r="B21" i="20"/>
  <c r="R21" i="20"/>
  <c r="P22" i="20"/>
  <c r="N23" i="20"/>
  <c r="L24" i="20"/>
  <c r="J26" i="20"/>
  <c r="H28" i="20"/>
  <c r="G29" i="20"/>
  <c r="E30" i="20"/>
  <c r="S31" i="20"/>
  <c r="Q32" i="20"/>
  <c r="O33" i="20"/>
  <c r="M34" i="20"/>
  <c r="K35" i="20"/>
  <c r="I36" i="20"/>
  <c r="G37" i="20"/>
  <c r="E38" i="20"/>
  <c r="S39" i="20"/>
  <c r="Q40" i="20"/>
  <c r="O41" i="20"/>
  <c r="M42" i="20"/>
  <c r="K43" i="20"/>
  <c r="I44" i="20"/>
  <c r="G45" i="20"/>
  <c r="E46" i="20"/>
  <c r="H5" i="20"/>
  <c r="I29" i="20"/>
  <c r="I37" i="20"/>
  <c r="Q41" i="20"/>
  <c r="K44" i="20"/>
  <c r="J5" i="20"/>
  <c r="N35" i="20"/>
  <c r="P6" i="20"/>
  <c r="K8" i="20"/>
  <c r="I9" i="20"/>
  <c r="G10" i="20"/>
  <c r="G12" i="20"/>
  <c r="E13" i="20"/>
  <c r="Q14" i="20"/>
  <c r="O15" i="20"/>
  <c r="M16" i="20"/>
  <c r="K17" i="20"/>
  <c r="I18" i="20"/>
  <c r="G19" i="20"/>
  <c r="E20" i="20"/>
  <c r="C21" i="20"/>
  <c r="S21" i="20"/>
  <c r="Q22" i="20"/>
  <c r="O23" i="20"/>
  <c r="M24" i="20"/>
  <c r="K26" i="20"/>
  <c r="I28" i="20"/>
  <c r="H29" i="20"/>
  <c r="F30" i="20"/>
  <c r="D31" i="20"/>
  <c r="B32" i="20"/>
  <c r="R32" i="20"/>
  <c r="P33" i="20"/>
  <c r="N34" i="20"/>
  <c r="L35" i="20"/>
  <c r="J36" i="20"/>
  <c r="H37" i="20"/>
  <c r="F38" i="20"/>
  <c r="D39" i="20"/>
  <c r="B40" i="20"/>
  <c r="R40" i="20"/>
  <c r="P41" i="20"/>
  <c r="N42" i="20"/>
  <c r="L43" i="20"/>
  <c r="J44" i="20"/>
  <c r="H45" i="20"/>
  <c r="F46" i="20"/>
  <c r="I5" i="20"/>
  <c r="L8" i="20"/>
  <c r="J18" i="20"/>
  <c r="D21" i="20"/>
  <c r="R22" i="20"/>
  <c r="N24" i="20"/>
  <c r="L26" i="20"/>
  <c r="G30" i="20"/>
  <c r="Q33" i="20"/>
  <c r="M35" i="20"/>
  <c r="G38" i="20"/>
  <c r="O42" i="20"/>
  <c r="I45" i="20"/>
  <c r="P34" i="20"/>
  <c r="Q6" i="20"/>
  <c r="J9" i="20"/>
  <c r="I10" i="20"/>
  <c r="H12" i="20"/>
  <c r="F13" i="20"/>
  <c r="B14" i="20"/>
  <c r="R14" i="20"/>
  <c r="P15" i="20"/>
  <c r="N16" i="20"/>
  <c r="L17" i="20"/>
  <c r="H19" i="20"/>
  <c r="F20" i="20"/>
  <c r="B22" i="20"/>
  <c r="P23" i="20"/>
  <c r="M25" i="20"/>
  <c r="J28" i="20"/>
  <c r="E31" i="20"/>
  <c r="S32" i="20"/>
  <c r="O34" i="20"/>
  <c r="K36" i="20"/>
  <c r="E39" i="20"/>
  <c r="S40" i="20"/>
  <c r="M43" i="20"/>
  <c r="G46" i="20"/>
  <c r="J37" i="20"/>
  <c r="R6" i="20"/>
  <c r="M8" i="20"/>
  <c r="K9" i="20"/>
  <c r="J10" i="20"/>
  <c r="I12" i="20"/>
  <c r="G13" i="20"/>
  <c r="C14" i="20"/>
  <c r="S14" i="20"/>
  <c r="Q15" i="20"/>
  <c r="O16" i="20"/>
  <c r="M17" i="20"/>
  <c r="K18" i="20"/>
  <c r="I19" i="20"/>
  <c r="G20" i="20"/>
  <c r="E21" i="20"/>
  <c r="C22" i="20"/>
  <c r="S22" i="20"/>
  <c r="Q23" i="20"/>
  <c r="O24" i="20"/>
  <c r="N25" i="20"/>
  <c r="M26" i="20"/>
  <c r="K28" i="20"/>
  <c r="J29" i="20"/>
  <c r="H30" i="20"/>
  <c r="F31" i="20"/>
  <c r="D32" i="20"/>
  <c r="B33" i="20"/>
  <c r="R33" i="20"/>
  <c r="L36" i="20"/>
  <c r="H38" i="20"/>
  <c r="F39" i="20"/>
  <c r="D40" i="20"/>
  <c r="B41" i="20"/>
  <c r="E19" i="20"/>
  <c r="L34" i="20"/>
  <c r="F45" i="20"/>
  <c r="C20" i="20"/>
  <c r="J35" i="20"/>
  <c r="J45" i="20"/>
  <c r="H36" i="20"/>
  <c r="S20" i="20"/>
  <c r="D46" i="20"/>
  <c r="Q21" i="20"/>
  <c r="F37" i="20"/>
  <c r="H46" i="20"/>
  <c r="O22" i="20"/>
  <c r="D38" i="20"/>
  <c r="C5" i="20"/>
  <c r="R41" i="20"/>
  <c r="M23" i="20"/>
  <c r="B39" i="20"/>
  <c r="K5" i="20"/>
  <c r="P40" i="20"/>
  <c r="G28" i="20"/>
  <c r="K24" i="20"/>
  <c r="R39" i="20"/>
  <c r="D30" i="20"/>
  <c r="I26" i="20"/>
  <c r="N41" i="20"/>
  <c r="F29" i="20"/>
  <c r="L42" i="20"/>
  <c r="P42" i="20"/>
  <c r="L44" i="20"/>
  <c r="B31" i="20"/>
  <c r="J43" i="20"/>
  <c r="R31" i="20"/>
  <c r="N43" i="20"/>
  <c r="P32" i="20"/>
  <c r="H44" i="20"/>
  <c r="N33" i="20"/>
  <c r="X9" i="2"/>
  <c r="O23" i="8"/>
  <c r="AB25" i="4"/>
  <c r="AB27" i="4" s="1"/>
  <c r="Q14" i="7" s="1"/>
  <c r="O14" i="7"/>
  <c r="M25" i="8"/>
  <c r="S25" i="8" s="1"/>
  <c r="M24" i="8"/>
  <c r="S24" i="8" s="1"/>
  <c r="W20" i="2"/>
  <c r="X20" i="2" s="1"/>
  <c r="Y20" i="2" s="1"/>
  <c r="Z20" i="2" s="1"/>
  <c r="O28" i="8"/>
  <c r="O27" i="8"/>
  <c r="Q12" i="7" l="1"/>
  <c r="Y9" i="2"/>
  <c r="P23" i="8"/>
  <c r="U7" i="2"/>
  <c r="V7" i="2" s="1"/>
  <c r="O25" i="8"/>
  <c r="P27" i="8"/>
  <c r="P28" i="8"/>
  <c r="Z9" i="2" l="1"/>
  <c r="Q23" i="8"/>
  <c r="P24" i="8"/>
  <c r="O24" i="8"/>
  <c r="M21" i="8"/>
  <c r="W7" i="2"/>
  <c r="O21" i="8" s="1"/>
  <c r="P25" i="8"/>
  <c r="Q28" i="8"/>
  <c r="M26" i="8"/>
  <c r="S26" i="8" s="1"/>
  <c r="O26" i="8"/>
  <c r="Q27" i="8"/>
  <c r="AA9" i="2" l="1"/>
  <c r="R23" i="8"/>
  <c r="R24" i="8"/>
  <c r="U8" i="2"/>
  <c r="V8" i="2" s="1"/>
  <c r="Q25" i="8"/>
  <c r="X7" i="2"/>
  <c r="P21" i="8" s="1"/>
  <c r="R28" i="8"/>
  <c r="U6" i="2"/>
  <c r="R27" i="8"/>
  <c r="P26" i="8"/>
  <c r="AD7" i="2" l="1" a="1"/>
  <c r="AD7" i="2" s="1"/>
  <c r="AD8" i="2" a="1"/>
  <c r="AD8" i="2" s="1"/>
  <c r="AF8" i="2" s="1"/>
  <c r="AG8" i="2" s="1"/>
  <c r="AD9" i="2" a="1"/>
  <c r="AD9" i="2" s="1"/>
  <c r="AD10" i="2" a="1"/>
  <c r="AD10" i="2" s="1"/>
  <c r="AF10" i="2" s="1"/>
  <c r="AG10" i="2" s="1"/>
  <c r="AD11" i="2" a="1"/>
  <c r="AD11" i="2" s="1"/>
  <c r="AF11" i="2" s="1"/>
  <c r="AG11" i="2" s="1"/>
  <c r="AD12" i="2" a="1"/>
  <c r="AD12" i="2" s="1"/>
  <c r="AF12" i="2" s="1"/>
  <c r="AG12" i="2" s="1"/>
  <c r="AD13" i="2" a="1"/>
  <c r="AD13" i="2" s="1"/>
  <c r="AF13" i="2" s="1"/>
  <c r="AG13" i="2" s="1"/>
  <c r="AD14" i="2" a="1"/>
  <c r="AD14" i="2" s="1"/>
  <c r="AF14" i="2" s="1"/>
  <c r="AG14" i="2" s="1"/>
  <c r="AD15" i="2" a="1"/>
  <c r="AD15" i="2" s="1"/>
  <c r="AF15" i="2" s="1"/>
  <c r="AG15" i="2" s="1"/>
  <c r="AD16" i="2" a="1"/>
  <c r="AD16" i="2" s="1"/>
  <c r="AF16" i="2" s="1"/>
  <c r="AG16" i="2" s="1"/>
  <c r="AD18" i="2" a="1"/>
  <c r="AD18" i="2" s="1"/>
  <c r="AF18" i="2" s="1"/>
  <c r="AG18" i="2" s="1"/>
  <c r="AD17" i="2" a="1"/>
  <c r="AD17" i="2" s="1"/>
  <c r="AF17" i="2" s="1"/>
  <c r="AG17" i="2" s="1"/>
  <c r="AD19" i="2" a="1"/>
  <c r="AD19" i="2" s="1"/>
  <c r="AF19" i="2" s="1"/>
  <c r="AG19" i="2" s="1"/>
  <c r="AH19" i="2" s="1"/>
  <c r="AI19" i="2" s="1"/>
  <c r="AJ19" i="2" s="1"/>
  <c r="AK19" i="2" s="1"/>
  <c r="AD20" i="2" a="1"/>
  <c r="AD20" i="2" s="1"/>
  <c r="AF20" i="2" s="1"/>
  <c r="AG20" i="2" s="1"/>
  <c r="AH20" i="2" s="1"/>
  <c r="AI20" i="2" s="1"/>
  <c r="AJ20" i="2" s="1"/>
  <c r="AK20" i="2" s="1"/>
  <c r="AD6" i="2" a="1"/>
  <c r="AD6" i="2" s="1"/>
  <c r="AF6" i="2" s="1"/>
  <c r="AG6" i="2" s="1"/>
  <c r="AF9" i="2"/>
  <c r="AG9" i="2" s="1"/>
  <c r="AH9" i="2" s="1"/>
  <c r="AI9" i="2" s="1"/>
  <c r="AJ9" i="2" s="1"/>
  <c r="AK9" i="2" s="1"/>
  <c r="AL9" i="2" s="1"/>
  <c r="Q24" i="8"/>
  <c r="AF7" i="2"/>
  <c r="AG7" i="2" s="1"/>
  <c r="V6" i="2"/>
  <c r="M20" i="8" s="1"/>
  <c r="W6" i="2"/>
  <c r="O20" i="8" s="1"/>
  <c r="R25" i="8"/>
  <c r="Y7" i="2"/>
  <c r="Q21" i="8" s="1"/>
  <c r="M22" i="8"/>
  <c r="W8" i="2"/>
  <c r="O22" i="8" s="1"/>
  <c r="Q26" i="8"/>
  <c r="AH18" i="2" l="1"/>
  <c r="M30" i="9"/>
  <c r="S30" i="9" s="1"/>
  <c r="AH12" i="2"/>
  <c r="M24" i="9"/>
  <c r="S24" i="9" s="1"/>
  <c r="AH16" i="2"/>
  <c r="M28" i="9"/>
  <c r="S28" i="9" s="1"/>
  <c r="AH15" i="2"/>
  <c r="M27" i="9"/>
  <c r="S27" i="9" s="1"/>
  <c r="AH14" i="2"/>
  <c r="M26" i="9"/>
  <c r="AH7" i="2"/>
  <c r="M20" i="9"/>
  <c r="AH11" i="2"/>
  <c r="M23" i="9"/>
  <c r="AH13" i="2"/>
  <c r="M25" i="9"/>
  <c r="AH6" i="2"/>
  <c r="M19" i="9"/>
  <c r="AH10" i="2"/>
  <c r="M22" i="9"/>
  <c r="AH17" i="2"/>
  <c r="M29" i="9"/>
  <c r="S29" i="9" s="1"/>
  <c r="AH8" i="2"/>
  <c r="M21" i="9"/>
  <c r="Z7" i="2"/>
  <c r="R21" i="8" s="1"/>
  <c r="X6" i="2"/>
  <c r="P20" i="8" s="1"/>
  <c r="R26" i="8"/>
  <c r="X8" i="2"/>
  <c r="P22" i="8" s="1"/>
  <c r="AI18" i="2" l="1"/>
  <c r="O30" i="9"/>
  <c r="AA7" i="2"/>
  <c r="AI13" i="2"/>
  <c r="O25" i="9"/>
  <c r="AI7" i="2"/>
  <c r="O20" i="9"/>
  <c r="AI11" i="2"/>
  <c r="O23" i="9"/>
  <c r="AI6" i="2"/>
  <c r="O19" i="9"/>
  <c r="AI8" i="2"/>
  <c r="O21" i="9"/>
  <c r="AI15" i="2"/>
  <c r="O27" i="9"/>
  <c r="AI14" i="2"/>
  <c r="O26" i="9"/>
  <c r="AI16" i="2"/>
  <c r="O28" i="9"/>
  <c r="AI17" i="2"/>
  <c r="O29" i="9"/>
  <c r="AI10" i="2"/>
  <c r="O22" i="9"/>
  <c r="AI12" i="2"/>
  <c r="O24" i="9"/>
  <c r="Y8" i="2"/>
  <c r="Q22" i="8" s="1"/>
  <c r="Y6" i="2"/>
  <c r="Q20" i="8" s="1"/>
  <c r="AJ18" i="2" l="1"/>
  <c r="P30" i="9"/>
  <c r="AJ15" i="2"/>
  <c r="P27" i="9"/>
  <c r="AJ16" i="2"/>
  <c r="P28" i="9"/>
  <c r="AJ6" i="2"/>
  <c r="P19" i="9"/>
  <c r="AJ11" i="2"/>
  <c r="P23" i="9"/>
  <c r="AJ8" i="2"/>
  <c r="P21" i="9"/>
  <c r="AJ7" i="2"/>
  <c r="P20" i="9"/>
  <c r="AJ14" i="2"/>
  <c r="P26" i="9"/>
  <c r="AJ12" i="2"/>
  <c r="P24" i="9"/>
  <c r="AJ10" i="2"/>
  <c r="P22" i="9"/>
  <c r="AJ17" i="2"/>
  <c r="P29" i="9"/>
  <c r="AJ13" i="2"/>
  <c r="P25" i="9"/>
  <c r="Z6" i="2"/>
  <c r="R20" i="8" s="1"/>
  <c r="Z8" i="2"/>
  <c r="R22" i="8" s="1"/>
  <c r="AK18" i="2" l="1"/>
  <c r="R30" i="9" s="1"/>
  <c r="Q30" i="9"/>
  <c r="AA8" i="2"/>
  <c r="AA6" i="2"/>
  <c r="AK8" i="2"/>
  <c r="R21" i="9" s="1"/>
  <c r="Q21" i="9"/>
  <c r="AK6" i="2"/>
  <c r="R19" i="9" s="1"/>
  <c r="Q19" i="9"/>
  <c r="AK7" i="2"/>
  <c r="R20" i="9" s="1"/>
  <c r="Q20" i="9"/>
  <c r="AK12" i="2"/>
  <c r="R24" i="9" s="1"/>
  <c r="Q24" i="9"/>
  <c r="AK16" i="2"/>
  <c r="R28" i="9" s="1"/>
  <c r="Q28" i="9"/>
  <c r="AK14" i="2"/>
  <c r="R26" i="9" s="1"/>
  <c r="Q26" i="9"/>
  <c r="AK13" i="2"/>
  <c r="R25" i="9" s="1"/>
  <c r="Q25" i="9"/>
  <c r="AK17" i="2"/>
  <c r="R29" i="9" s="1"/>
  <c r="Q29" i="9"/>
  <c r="AK11" i="2"/>
  <c r="R23" i="9" s="1"/>
  <c r="Q23" i="9"/>
  <c r="AK10" i="2"/>
  <c r="R22" i="9" s="1"/>
  <c r="Q22" i="9"/>
  <c r="AK15" i="2"/>
  <c r="R27" i="9" s="1"/>
  <c r="Q27" i="9"/>
  <c r="AL18" i="2" l="1"/>
  <c r="AL16" i="2"/>
  <c r="AL6" i="2"/>
  <c r="AL14" i="2"/>
  <c r="AL11" i="2"/>
  <c r="AL7" i="2"/>
  <c r="AL8" i="2"/>
  <c r="AL13" i="2"/>
  <c r="AL12" i="2"/>
  <c r="AL15" i="2"/>
  <c r="AL10" i="2"/>
  <c r="AL17" i="2"/>
  <c r="I11" i="4"/>
  <c r="P23" i="4" l="1"/>
  <c r="E10" i="7" s="1"/>
  <c r="I23" i="4"/>
  <c r="P25" i="4" l="1"/>
  <c r="R23" i="4"/>
  <c r="G10" i="7" s="1"/>
  <c r="I36" i="4"/>
  <c r="R25" i="4" l="1"/>
  <c r="E12" i="7"/>
  <c r="S23" i="4"/>
  <c r="H10" i="7" s="1"/>
  <c r="U23" i="4"/>
  <c r="J10" i="7" s="1"/>
  <c r="P27" i="4"/>
  <c r="R27" i="4" l="1"/>
  <c r="E14" i="7"/>
  <c r="S25" i="4"/>
  <c r="H12" i="7" s="1"/>
  <c r="G12" i="7"/>
  <c r="V23" i="4"/>
  <c r="K10" i="7" s="1"/>
  <c r="U25" i="4"/>
  <c r="J12" i="7" s="1"/>
  <c r="X23" i="4"/>
  <c r="M10" i="7" s="1"/>
  <c r="S27" i="4" l="1"/>
  <c r="H14" i="7" s="1"/>
  <c r="G14" i="7"/>
  <c r="AF23" i="4"/>
  <c r="U10" i="7" s="1"/>
  <c r="AD23" i="4"/>
  <c r="S10" i="7" s="1"/>
  <c r="V25" i="4"/>
  <c r="K12" i="7" s="1"/>
  <c r="U27" i="4"/>
  <c r="J14" i="7" s="1"/>
  <c r="X25" i="4"/>
  <c r="M12" i="7" s="1"/>
  <c r="AF25" i="4" l="1"/>
  <c r="U12" i="7" s="1"/>
  <c r="AD25" i="4"/>
  <c r="S12" i="7" s="1"/>
  <c r="V27" i="4"/>
  <c r="K14" i="7" s="1"/>
  <c r="X27" i="4"/>
  <c r="M14" i="7" s="1"/>
  <c r="AF27" i="4" l="1"/>
  <c r="U14" i="7" s="1"/>
  <c r="AD27" i="4"/>
  <c r="S14" i="7" s="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A7020B57-9F8E-4AAB-B0C1-C90E8DB2B2F6}" keepAlive="1" name="Query - Opportunities" description="Connection to the 'Opportunities' query in the workbook." type="5" refreshedVersion="6" background="1" saveData="1">
    <dbPr connection="Provider=Microsoft.Mashup.OleDb.1;Data Source=$Workbook$;Location=Opportunities;Extended Properties=&quot;&quot;" command="SELECT * FROM [Opportunities]"/>
  </connection>
</connection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<sst xmlns="http://schemas.openxmlformats.org/spreadsheetml/2006/main" count="649" uniqueCount="254">
  <si>
    <t>Month 1</t>
  </si>
  <si>
    <t>Action 1</t>
  </si>
  <si>
    <t>Action 2</t>
  </si>
  <si>
    <t>Action 3</t>
  </si>
  <si>
    <t>Month 2</t>
  </si>
  <si>
    <t>Month 3</t>
  </si>
  <si>
    <t>Feedback</t>
  </si>
  <si>
    <t>Cost</t>
  </si>
  <si>
    <t>Baseline</t>
  </si>
  <si>
    <t>Initial values</t>
  </si>
  <si>
    <t>Energy $ p.a.</t>
  </si>
  <si>
    <t>Energy balance (before)</t>
  </si>
  <si>
    <t>Energy cost per kWh</t>
  </si>
  <si>
    <t>Office op hrs p.a.</t>
  </si>
  <si>
    <t>Office op hrs p.a. (winter)</t>
  </si>
  <si>
    <t>Office op hrs p.a. (summer)</t>
  </si>
  <si>
    <t>Item</t>
  </si>
  <si>
    <t>Location</t>
  </si>
  <si>
    <t>No. of</t>
  </si>
  <si>
    <t>Av. Power (W)</t>
  </si>
  <si>
    <t>Fluorescent batton light twin T8</t>
  </si>
  <si>
    <t>Exit signs (fluorescent)</t>
  </si>
  <si>
    <t>Desktop computers (on 24/7)</t>
  </si>
  <si>
    <t>Electric fan heater</t>
  </si>
  <si>
    <t>Boiling water unit</t>
  </si>
  <si>
    <t>Large old fridge</t>
  </si>
  <si>
    <t>Photocopier / printer (on 24/7)</t>
  </si>
  <si>
    <t>Microwave oven (standby power)</t>
  </si>
  <si>
    <t>Total energy cost p.a.</t>
  </si>
  <si>
    <t>LED replacement for Fluorescent light twin T8 (high quality)</t>
  </si>
  <si>
    <t>LED replacement for Fluorescent light twin T8 (low quality)</t>
  </si>
  <si>
    <t>Implement standby on desktop computers</t>
  </si>
  <si>
    <t>Remove Electric fan heaters</t>
  </si>
  <si>
    <t>Install new A/C system</t>
  </si>
  <si>
    <t>Install new A/C system (inverter)</t>
  </si>
  <si>
    <t>Install timer on boiling water unit</t>
  </si>
  <si>
    <t>Replace window glass to high-E</t>
  </si>
  <si>
    <t>Turn off AC for last hour of work day</t>
  </si>
  <si>
    <t>Install 25kW solar system</t>
  </si>
  <si>
    <t>Install 10kW solar system</t>
  </si>
  <si>
    <t>Delta capital</t>
  </si>
  <si>
    <t>Action #</t>
  </si>
  <si>
    <t>Possible actions</t>
  </si>
  <si>
    <t>Month 0</t>
  </si>
  <si>
    <t>Selection 1</t>
  </si>
  <si>
    <t>Selection 2</t>
  </si>
  <si>
    <t>Selection 3</t>
  </si>
  <si>
    <t>Action</t>
  </si>
  <si>
    <t>Energy Cost</t>
  </si>
  <si>
    <t>Action cost</t>
  </si>
  <si>
    <t>Name</t>
  </si>
  <si>
    <t>Delta energy $ per mnth</t>
  </si>
  <si>
    <t>Month 1 energy cost</t>
  </si>
  <si>
    <t>Energy cost</t>
  </si>
  <si>
    <t>Savings to date</t>
  </si>
  <si>
    <t>Annualised savings</t>
  </si>
  <si>
    <t xml:space="preserve">Well done on taking some energy saving initiatives! </t>
  </si>
  <si>
    <t>Your boss is very happy to see some action being taken.</t>
  </si>
  <si>
    <t>Good luck!!</t>
  </si>
  <si>
    <t>No Action</t>
  </si>
  <si>
    <t>Chosen M2</t>
  </si>
  <si>
    <t>Month 2 energy cost</t>
  </si>
  <si>
    <t>Savings for month</t>
  </si>
  <si>
    <t>You have now been allocated a small budget ($250) which you can use in month 2.</t>
  </si>
  <si>
    <t>Any unused amounts will carry forward to month 3.</t>
  </si>
  <si>
    <t>Carried forward budget</t>
  </si>
  <si>
    <t>Total available</t>
  </si>
  <si>
    <t>Month 3 energy cost</t>
  </si>
  <si>
    <t>Energy Dashboard</t>
  </si>
  <si>
    <t>Net 1yr Saving</t>
  </si>
  <si>
    <t>Net 5yr Saving</t>
  </si>
  <si>
    <t>Accumulated Investment</t>
  </si>
  <si>
    <t>Menus</t>
  </si>
  <si>
    <t>Show</t>
  </si>
  <si>
    <t>Hide</t>
  </si>
  <si>
    <t>Column1</t>
  </si>
  <si>
    <t>Hide / Show</t>
  </si>
  <si>
    <t>Floor 1</t>
  </si>
  <si>
    <t>Replace exit signs with LED version</t>
  </si>
  <si>
    <t>Source / Notes</t>
  </si>
  <si>
    <t>Web Link</t>
  </si>
  <si>
    <t>NSW Energy Savings Scheme Rule</t>
  </si>
  <si>
    <t>https://www.ess.nsw.gov.au/Home/Document-Search/Legislation/Energy-Savings-Scheme-Rule-of-2009/Energy-Savings-Scheme-Rule-of-2009-30-March-2020</t>
  </si>
  <si>
    <t xml:space="preserve"> </t>
  </si>
  <si>
    <t>https://energy.mo.gov/sites/energy/files/energy-star_save-energy-money-and-prevent-pollution-with-led-exit-signs.pdf</t>
  </si>
  <si>
    <t>https://www.energuide.be/en/questions-answers/how-much-power-does-a-computer-use-and-how-much-co2-does-that-represent/54/</t>
  </si>
  <si>
    <t>Typical 10A electric fan heate</t>
  </si>
  <si>
    <t>Typical unit</t>
  </si>
  <si>
    <t>Heat 20 litres per day plus losses of 100%</t>
  </si>
  <si>
    <t>https://www.cleanenergyresourceteams.org/your-old-refrigerator-energy-hog</t>
  </si>
  <si>
    <t>https://www.tafesa.edu.au/docs/greening-tafesa/building_office_equipment.pdf</t>
  </si>
  <si>
    <t>https://www.canstarblue.com.au/electricity/real-cost-using-microwave/</t>
  </si>
  <si>
    <t>100 litres of hot water usage per day, per tap</t>
  </si>
  <si>
    <t>Saving (%)</t>
  </si>
  <si>
    <t>Capital (each)</t>
  </si>
  <si>
    <t>T5 replacement for Fluorescent light twin T8</t>
  </si>
  <si>
    <t>Load removed entirely</t>
  </si>
  <si>
    <t>https://www.energy.gov/energysaver/appliances-and-electronics/energy-efficient-computers-home-office-equipment-and</t>
  </si>
  <si>
    <t>Losses of 0%</t>
  </si>
  <si>
    <t>Estimate</t>
  </si>
  <si>
    <t>Energy rating calculator</t>
  </si>
  <si>
    <t>https://reg.energyrating.gov.au/comparator/product_types/64/search/?wrapper_search=&amp;expired_products=on&amp;brand_names=toshiba&amp;model_number=&amp;installation_type=Single+Split+System&amp;cycle_type=&amp;output_mode=output_heating&amp;output_range=</t>
  </si>
  <si>
    <t>Flow rate reduced 50%</t>
  </si>
  <si>
    <t>https://www.clickenergy.com.au/news-blog/how-much-will-energy-efficient-windows-save-you</t>
  </si>
  <si>
    <t>Remove load for 1 of 10 hours/day</t>
  </si>
  <si>
    <t>No energy benefit</t>
  </si>
  <si>
    <t>Recent solar quote: $8k for 5kW system, saving $2500 p.a.</t>
  </si>
  <si>
    <t xml:space="preserve">Energy $/mth </t>
  </si>
  <si>
    <t>Energy $/mnth</t>
  </si>
  <si>
    <t>Opportunities</t>
  </si>
  <si>
    <t>Hot water taps (old)</t>
  </si>
  <si>
    <t>Energy-using devices</t>
  </si>
  <si>
    <t>Install stickers reminding people to turn off lights</t>
  </si>
  <si>
    <t>Install motion detectors for lights</t>
  </si>
  <si>
    <t>Install energy efficient fridge</t>
  </si>
  <si>
    <t>Implement standby on photocopiers</t>
  </si>
  <si>
    <t>Remove microwave oven</t>
  </si>
  <si>
    <t>Install timer on microwave oven</t>
  </si>
  <si>
    <t>Install water efficient hot water taps</t>
  </si>
  <si>
    <t>Install automated blinds for external windows</t>
  </si>
  <si>
    <t>Install worm farm fed with waste coffee grounds</t>
  </si>
  <si>
    <t>? Turn off automatic lighting</t>
  </si>
  <si>
    <t>Floor 1 saving / mnth</t>
  </si>
  <si>
    <t>Dishwasher (2-star rating)</t>
  </si>
  <si>
    <t>https://reductionrevolution.com.au/blogs/news-reviews/dishwasher-power-consumption-electricity-use</t>
  </si>
  <si>
    <t>https://www.thinkenergy.com/common-energy-myths</t>
  </si>
  <si>
    <t>Purchase 4-star dishwasher</t>
  </si>
  <si>
    <t>Close vents in unoccupied rooms</t>
  </si>
  <si>
    <t>Floor 1 Options</t>
  </si>
  <si>
    <t>Floor 1 No. of</t>
  </si>
  <si>
    <t>Remove dishwasher and wash dishes by hand</t>
  </si>
  <si>
    <t>Replace boiling water unit with Water heater (instantaneous)</t>
  </si>
  <si>
    <t>Floor 1 capital</t>
  </si>
  <si>
    <t>Purchase 4-star fridge</t>
  </si>
  <si>
    <t>https://www.harveynorman.com.au/energy-efficiency-fridge</t>
  </si>
  <si>
    <t xml:space="preserve">It's your first month!! </t>
  </si>
  <si>
    <t>Commit?</t>
  </si>
  <si>
    <t>Selected Actions</t>
  </si>
  <si>
    <t>You are very busy so only have time for two actions to improve energy efficiency.</t>
  </si>
  <si>
    <t>You don't have a budget, but don't worry - there are still useful things to do!!</t>
  </si>
  <si>
    <t>Select from the list on the right, then select 'Commit' when you're done.</t>
  </si>
  <si>
    <t>&lt;&lt;click below&gt;&gt;</t>
  </si>
  <si>
    <t>Yes</t>
  </si>
  <si>
    <t>Column2</t>
  </si>
  <si>
    <t>No</t>
  </si>
  <si>
    <t>Complete</t>
  </si>
  <si>
    <t>Master List*</t>
  </si>
  <si>
    <t>* Master List is taken from the "Energy Data" sheet</t>
  </si>
  <si>
    <t>Chosen M1*</t>
  </si>
  <si>
    <t>* Chosen M1 is the actions which the user chooses in the Month1 Sheet</t>
  </si>
  <si>
    <t>Remaining actions - row #s</t>
  </si>
  <si>
    <t>Remaining actions - action #s</t>
  </si>
  <si>
    <t>* Remaining actions - row #s : returns the row number of the remaining actions. This is used to fill the array for the following month.</t>
  </si>
  <si>
    <t>* Remaining actions - action #s : uses whether or not there is a number in the preceding column to determine if the action is still available, and returns the action number if it is</t>
  </si>
  <si>
    <t>Remaining actions - sorted list *</t>
  </si>
  <si>
    <t>* Remaining actions - sorted list : An 1:1 array is created from the beginng of the Month 1 available actions (i.e. the master list) and then populated in each cell using the row numbers to determine what actions remain available and sort from smallest to largest.</t>
  </si>
  <si>
    <t>Chosen M3</t>
  </si>
  <si>
    <t>As you're getting more experienced, you can take three actions this month.</t>
  </si>
  <si>
    <t>Total cost of actions</t>
  </si>
  <si>
    <t>New budget for month</t>
  </si>
  <si>
    <t>Carried forward to next month</t>
  </si>
  <si>
    <t>Committed</t>
  </si>
  <si>
    <t>Error?</t>
  </si>
  <si>
    <t>IF Month 1 complete:</t>
  </si>
  <si>
    <t>IF Month 1 incomplete:</t>
  </si>
  <si>
    <t>Complete Month 1 before considering Month 2!!</t>
  </si>
  <si>
    <t xml:space="preserve">Congratulations on your work so far! </t>
  </si>
  <si>
    <t>Your boss is impressed by your enthusiasm.</t>
  </si>
  <si>
    <t>You have now been allocated an additional $2000 which you can use this month.</t>
  </si>
  <si>
    <t>You can take three actions - make them count!</t>
  </si>
  <si>
    <t>Complete Months 1 and 2 before considering Month 3!!</t>
  </si>
  <si>
    <t>IF Months 1 and 2 complete:</t>
  </si>
  <si>
    <t>IF Months 1 and 2 incomplete:</t>
  </si>
  <si>
    <t>Beginning Month 2 Feedback</t>
  </si>
  <si>
    <t>Beginning Month 3 Feedback</t>
  </si>
  <si>
    <t>Calculations</t>
  </si>
  <si>
    <t>Months 1 and 2 complete</t>
  </si>
  <si>
    <t>Dashboard</t>
  </si>
  <si>
    <t>Month spend</t>
  </si>
  <si>
    <t>Inventory - Floor 1</t>
  </si>
  <si>
    <t>Instructions - Start here!!</t>
  </si>
  <si>
    <t>Step 1 -Go to sheet "Inventory" to familiarise yourself with energy using devices</t>
  </si>
  <si>
    <t>Step 2 - Go to sheet "Month 1" to begin taking energy-saving actions</t>
  </si>
  <si>
    <t>Step 3 - Go to sheet "Dashboard" to see your progress</t>
  </si>
  <si>
    <t xml:space="preserve">Further steps - Repeat above steps for Month 2 and Month 3. </t>
  </si>
  <si>
    <t>Credits: James Hazelton, Patrick Crittenden, Steven Beletich, Shane Leong, Malcolm Ryan, Chaos Theory Games</t>
  </si>
  <si>
    <t>Game development funding provided by the City of Sydney</t>
  </si>
  <si>
    <t>Energy Data  -  Office</t>
  </si>
  <si>
    <t>kWh</t>
  </si>
  <si>
    <t>Major Investments</t>
  </si>
  <si>
    <t>Upgrade cost</t>
  </si>
  <si>
    <t>4.5 hrs per day full solar therefore 45kw hours per day</t>
  </si>
  <si>
    <t>200 sq metres 100 panels, 300w each</t>
  </si>
  <si>
    <t>35kw</t>
  </si>
  <si>
    <t>1 panel for 2 sq metres</t>
  </si>
  <si>
    <t>HVAC system</t>
  </si>
  <si>
    <t xml:space="preserve">Assume building is 0 star rated (NABERS base building).  Therefore uses 954 MJ/m2 per annum.  Assume operating hours 4000 p.a. (i.e. runs too long) to calculate average power.  Office space = 300 m2.  </t>
  </si>
  <si>
    <t>https://www.nabers.gov.au/reverse-calculators</t>
  </si>
  <si>
    <t>Run existing HVAC system on economy cycle</t>
  </si>
  <si>
    <t>Assume all of the computers left on 24/7</t>
  </si>
  <si>
    <t>Selecting actions</t>
  </si>
  <si>
    <t>When an action is selected, this is just from the data valaidation list</t>
  </si>
  <si>
    <t>Note - to update with new actinos, need to make sure that the arrays in the columns capture the length of the new list (e.g. column S and equivalents)</t>
  </si>
  <si>
    <t>Replace boiling water unit with instant boiler</t>
  </si>
  <si>
    <t>Your actions</t>
  </si>
  <si>
    <t>Summary</t>
  </si>
  <si>
    <t>Good job! See below for the estimated impact of all the available choices and further resources</t>
  </si>
  <si>
    <t>Opportunities (manually) sorted by cost - Source for Options tab</t>
  </si>
  <si>
    <t>Action ID</t>
  </si>
  <si>
    <t>Monthly savings</t>
  </si>
  <si>
    <t>Net 1 yr saving</t>
  </si>
  <si>
    <t>Net 5 year saving</t>
  </si>
  <si>
    <t>Month</t>
  </si>
  <si>
    <t>Net 1 year savings</t>
  </si>
  <si>
    <t>Net 5 year savings</t>
  </si>
  <si>
    <t>Rank</t>
  </si>
  <si>
    <t>Top 8 Action?</t>
  </si>
  <si>
    <t>More information</t>
  </si>
  <si>
    <t>Best actions (sorted by net 5 year energy savings)</t>
  </si>
  <si>
    <t>Your 8 choices included:</t>
  </si>
  <si>
    <t>of the top 8</t>
  </si>
  <si>
    <t>Final Feedback</t>
  </si>
  <si>
    <t>Current item</t>
  </si>
  <si>
    <t>Upgrade item</t>
  </si>
  <si>
    <t>Net 1 year saving</t>
  </si>
  <si>
    <t>Net 10 year saving</t>
  </si>
  <si>
    <t>Yearly saving</t>
  </si>
  <si>
    <t>Current qty</t>
  </si>
  <si>
    <t>Energy price</t>
  </si>
  <si>
    <t>Current usage / unit</t>
  </si>
  <si>
    <t>Current total annual cost</t>
  </si>
  <si>
    <t>A/C system</t>
  </si>
  <si>
    <t>Current power usage / unit (W)</t>
  </si>
  <si>
    <t>Kw/day</t>
  </si>
  <si>
    <t>Total Kw</t>
  </si>
  <si>
    <t>Saving</t>
  </si>
  <si>
    <t>Grid power system</t>
  </si>
  <si>
    <t>Upgrade unit cost</t>
  </si>
  <si>
    <t>HVAC upgrades</t>
  </si>
  <si>
    <t>Solar upgrades</t>
  </si>
  <si>
    <t>Lighting upgrades</t>
  </si>
  <si>
    <t>Assumptions</t>
  </si>
  <si>
    <t>Fluorescent batton light - twin T8</t>
  </si>
  <si>
    <t>Install 25kW solar system*</t>
  </si>
  <si>
    <t>Install 10kW solar system**</t>
  </si>
  <si>
    <t>*4.5 hrs per day full solar therefore 112.5kw hours per day</t>
  </si>
  <si>
    <t>**4.5 hrs per day full solar therefore 45kw hours per day</t>
  </si>
  <si>
    <t>Payback period (yrs)</t>
  </si>
  <si>
    <t>End Month 3 Feedback</t>
  </si>
  <si>
    <t xml:space="preserve">Now you've completed Month 3, </t>
  </si>
  <si>
    <t>go to the Final feedback tab to see how you went!</t>
  </si>
  <si>
    <t/>
  </si>
  <si>
    <t>When you're done visit the Final Feedback sheet . . .</t>
  </si>
  <si>
    <t>. . . and have a look at the Major Investments sheet for more inspiration!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</si>
</sst>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4" formatCode="_(&quot;$&quot;* #,##0.00_);_(&quot;$&quot;* \(#,##0.00\);_(&quot;$&quot;* &quot;-&quot;??_);_(@_)"/>
    <numFmt numFmtId="43" formatCode="_(* #,##0.00_);_(* \(#,##0.00\);_(* &quot;-&quot;??_);_(@_)"/>
    <numFmt numFmtId="164" formatCode="_-* #,##0_-;\-* #,##0_-;_-* &quot;-&quot;_-;_-@_-"/>
    <numFmt numFmtId="165" formatCode="_-&quot;$&quot;* #,##0.00_-;\-&quot;$&quot;* #,##0.00_-;_-&quot;$&quot;* &quot;-&quot;??_-;_-@_-"/>
    <numFmt numFmtId="166" formatCode="_(&quot;$&quot;* #,##0_);_(&quot;$&quot;* \(#,##0\);_(&quot;$&quot;* &quot;-&quot;??_);_(@_)"/>
    <numFmt numFmtId="167" formatCode="_(* #,##0_);_(* \(#,##0\);_(* &quot;-&quot;??_);_(@_)"/>
    <numFmt numFmtId="168" formatCode="_(* #,##0.0_);_(* \(#,##0.0\);_(* &quot;-&quot;??_);_(@_)"/>
    <numFmt numFmtId="169" formatCode="_(* #,##0.000_);_(* \(#,##0.000\);_(* &quot;-&quot;??_);_(@_)"/>
    <numFmt numFmtId="170" formatCode="&quot;$&quot;#,##0"/>
    <numFmt numFmtId="171" formatCode="&quot;$&quot;#,##0.00"/>
  </numFmts>
  <fonts count="39" x14ac:knownFonts="1">
    <font>
      <sz val="11"/>
      <color theme="1"/>
      <name val="Calibri"/>
      <family val="2"/>
      <scheme val="minor"/>
    </font>
    <font>
      <sz val="11"/>
      <color theme="1"/>
      <name val="Calibri"/>
      <family val="2"/>
      <scheme val="minor"/>
    </font>
    <font>
      <b/>
      <sz val="12"/>
      <color theme="1"/>
      <name val="Calibri"/>
      <family val="2"/>
      <scheme val="minor"/>
    </font>
    <font>
      <b/>
      <sz val="20"/>
      <color theme="1"/>
      <name val="Calibri"/>
      <family val="2"/>
      <scheme val="minor"/>
    </font>
    <font>
      <b/>
      <sz val="14"/>
      <color rgb="FFFF0000"/>
      <name val="Calibri"/>
      <family val="2"/>
    </font>
    <font>
      <b/>
      <sz val="11"/>
      <color rgb="FF000000"/>
      <name val="Calibri"/>
      <family val="2"/>
    </font>
    <font>
      <sz val="12"/>
      <color rgb="FF0432FF"/>
      <name val="Calibri"/>
      <family val="2"/>
      <scheme val="minor"/>
    </font>
    <font>
      <b/>
      <sz val="14"/>
      <color theme="1"/>
      <name val="Calibri"/>
      <family val="2"/>
      <scheme val="minor"/>
    </font>
    <font>
      <b/>
      <sz val="11"/>
      <color theme="1"/>
      <name val="Calibri"/>
      <family val="2"/>
      <scheme val="minor"/>
    </font>
    <font>
      <sz val="11"/>
      <color theme="0"/>
      <name val="Calibri"/>
      <family val="2"/>
      <scheme val="minor"/>
    </font>
    <font>
      <u/>
      <sz val="11"/>
      <color theme="10"/>
      <name val="Calibri"/>
      <family val="2"/>
      <scheme val="minor"/>
    </font>
    <font>
      <sz val="12"/>
      <color theme="1"/>
      <name val="Calibri"/>
      <family val="2"/>
      <scheme val="minor"/>
    </font>
    <font>
      <sz val="12"/>
      <name val="Calibri"/>
      <family val="2"/>
      <scheme val="minor"/>
    </font>
    <font>
      <sz val="8"/>
      <name val="Calibri"/>
      <family val="2"/>
      <scheme val="minor"/>
    </font>
    <font>
      <b/>
      <sz val="22"/>
      <color theme="1"/>
      <name val="Calibri"/>
      <family val="2"/>
      <scheme val="minor"/>
    </font>
    <font>
      <sz val="8"/>
      <color theme="1"/>
      <name val="Calibri"/>
      <family val="2"/>
      <scheme val="minor"/>
    </font>
    <font>
      <sz val="14"/>
      <color theme="1"/>
      <name val="Calibri"/>
      <family val="2"/>
      <scheme val="minor"/>
    </font>
    <font>
      <b/>
      <sz val="12"/>
      <color rgb="FF000000"/>
      <name val="Calibri"/>
      <family val="2"/>
      <scheme val="minor"/>
    </font>
    <font>
      <sz val="10"/>
      <color theme="1"/>
      <name val="Calibri"/>
      <family val="2"/>
      <scheme val="minor"/>
    </font>
    <font>
      <i/>
      <sz val="11"/>
      <color theme="1"/>
      <name val="Calibri"/>
      <family val="2"/>
      <scheme val="minor"/>
    </font>
    <font>
      <sz val="11"/>
      <color theme="7" tint="-0.249977111117893"/>
      <name val="Calibri"/>
      <family val="2"/>
      <scheme val="minor"/>
    </font>
    <font>
      <b/>
      <i/>
      <sz val="11"/>
      <color theme="1"/>
      <name val="Calibri"/>
      <family val="2"/>
      <scheme val="minor"/>
    </font>
    <font>
      <b/>
      <sz val="12"/>
      <color theme="4" tint="0.59999389629810485"/>
      <name val="Calibri"/>
      <family val="2"/>
      <scheme val="minor"/>
    </font>
    <font>
      <b/>
      <sz val="11"/>
      <color theme="9" tint="0.59999389629810485"/>
      <name val="Calibri"/>
      <family val="2"/>
      <scheme val="minor"/>
    </font>
    <font>
      <sz val="11"/>
      <color theme="9" tint="0.59999389629810485"/>
      <name val="Calibri"/>
      <family val="2"/>
      <scheme val="minor"/>
    </font>
    <font>
      <b/>
      <sz val="11"/>
      <color rgb="FFC0AD86"/>
      <name val="Calibri"/>
      <family val="2"/>
      <scheme val="minor"/>
    </font>
    <font>
      <sz val="11"/>
      <color rgb="FFC0AD86"/>
      <name val="Calibri"/>
      <family val="2"/>
      <scheme val="minor"/>
    </font>
    <font>
      <b/>
      <sz val="11"/>
      <color rgb="FFFFCCCC"/>
      <name val="Calibri"/>
      <family val="2"/>
      <scheme val="minor"/>
    </font>
    <font>
      <sz val="11"/>
      <color rgb="FFFFCCCC"/>
      <name val="Calibri"/>
      <family val="2"/>
      <scheme val="minor"/>
    </font>
    <font>
      <b/>
      <sz val="16"/>
      <color theme="1"/>
      <name val="Calibri"/>
      <family val="2"/>
      <scheme val="minor"/>
    </font>
    <font>
      <sz val="9"/>
      <color theme="1"/>
      <name val="Calibri"/>
      <family val="2"/>
      <scheme val="minor"/>
    </font>
    <font>
      <b/>
      <sz val="22"/>
      <color theme="4" tint="0.59999389629810485"/>
      <name val="Calibri"/>
      <family val="2"/>
      <scheme val="minor"/>
    </font>
    <font>
      <b/>
      <sz val="14"/>
      <color theme="9" tint="0.59999389629810485"/>
      <name val="Calibri"/>
      <family val="2"/>
      <scheme val="minor"/>
    </font>
    <font>
      <sz val="12"/>
      <color theme="4" tint="0.59999389629810485"/>
      <name val="Calibri"/>
      <family val="2"/>
      <scheme val="minor"/>
    </font>
    <font>
      <sz val="11"/>
      <color theme="9" tint="0.79998168889431442"/>
      <name val="Calibri"/>
      <family val="2"/>
      <scheme val="minor"/>
    </font>
    <font>
      <b/>
      <sz val="11"/>
      <color theme="9" tint="0.79998168889431442"/>
      <name val="Calibri"/>
      <family val="2"/>
      <scheme val="minor"/>
    </font>
    <font>
      <b/>
      <sz val="18"/>
      <color theme="4" tint="0.59999389629810485"/>
      <name val="Calibri"/>
      <family val="2"/>
      <scheme val="minor"/>
    </font>
    <font>
      <b/>
      <sz val="14"/>
      <color theme="8" tint="0.59999389629810485"/>
      <name val="Calibri"/>
      <family val="2"/>
      <scheme val="minor"/>
    </font>
    <font>
      <b/>
      <sz val="11"/>
      <name val="Calibri"/>
      <family val="2"/>
      <scheme val="minor"/>
    </font>
  </fonts>
  <fills count="23">
    <fill>
      <patternFill patternType="none"/>
    </fill>
    <fill>
      <patternFill patternType="gray125"/>
    </fill>
    <fill>
      <patternFill patternType="solid">
        <fgColor theme="4" tint="0.59999389629810485"/>
        <bgColor indexed="64"/>
      </patternFill>
    </fill>
    <fill>
      <patternFill patternType="solid">
        <fgColor theme="8" tint="0.79998168889431442"/>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theme="7" tint="0.59999389629810485"/>
        <bgColor indexed="64"/>
      </patternFill>
    </fill>
    <fill>
      <patternFill patternType="solid">
        <fgColor theme="7" tint="0.79998168889431442"/>
        <bgColor indexed="64"/>
      </patternFill>
    </fill>
    <fill>
      <patternFill patternType="solid">
        <fgColor theme="7" tint="0.39997558519241921"/>
        <bgColor indexed="64"/>
      </patternFill>
    </fill>
    <fill>
      <patternFill patternType="solid">
        <fgColor rgb="FFFF7C80"/>
        <bgColor indexed="64"/>
      </patternFill>
    </fill>
    <fill>
      <patternFill patternType="solid">
        <fgColor rgb="FFCC99FF"/>
        <bgColor indexed="64"/>
      </patternFill>
    </fill>
    <fill>
      <patternFill patternType="solid">
        <fgColor rgb="FF33CCFF"/>
        <bgColor indexed="64"/>
      </patternFill>
    </fill>
    <fill>
      <patternFill patternType="solid">
        <fgColor theme="9" tint="0.59999389629810485"/>
        <bgColor indexed="64"/>
      </patternFill>
    </fill>
    <fill>
      <patternFill patternType="solid">
        <fgColor theme="3" tint="0.39997558519241921"/>
        <bgColor indexed="64"/>
      </patternFill>
    </fill>
    <fill>
      <patternFill patternType="solid">
        <fgColor rgb="FFC0AD86"/>
        <bgColor indexed="64"/>
      </patternFill>
    </fill>
    <fill>
      <patternFill patternType="solid">
        <fgColor theme="0" tint="-0.249977111117893"/>
        <bgColor indexed="64"/>
      </patternFill>
    </fill>
    <fill>
      <patternFill patternType="solid">
        <fgColor theme="5" tint="0.59999389629810485"/>
        <bgColor indexed="64"/>
      </patternFill>
    </fill>
    <fill>
      <patternFill patternType="solid">
        <fgColor theme="5" tint="0.79998168889431442"/>
        <bgColor indexed="64"/>
      </patternFill>
    </fill>
    <fill>
      <patternFill patternType="solid">
        <fgColor theme="0" tint="-4.9989318521683403E-2"/>
        <bgColor indexed="64"/>
      </patternFill>
    </fill>
    <fill>
      <patternFill patternType="solid">
        <fgColor theme="0"/>
        <bgColor indexed="64"/>
      </patternFill>
    </fill>
    <fill>
      <patternFill patternType="solid">
        <fgColor rgb="FFFFCCCC"/>
        <bgColor indexed="64"/>
      </patternFill>
    </fill>
    <fill>
      <patternFill patternType="solid">
        <fgColor theme="1" tint="0.34998626667073579"/>
        <bgColor indexed="64"/>
      </patternFill>
    </fill>
    <fill>
      <patternFill patternType="solid">
        <fgColor theme="1" tint="0.249977111117893"/>
        <bgColor indexed="64"/>
      </patternFill>
    </fill>
  </fills>
  <borders count="44">
    <border>
      <left/>
      <right/>
      <top/>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style="double">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right style="thin">
        <color theme="0" tint="-0.499984740745262"/>
      </right>
      <top style="thin">
        <color indexed="64"/>
      </top>
      <bottom/>
      <diagonal/>
    </border>
    <border>
      <left/>
      <right style="thin">
        <color theme="0" tint="-0.499984740745262"/>
      </right>
      <top style="thin">
        <color indexed="64"/>
      </top>
      <bottom style="double">
        <color indexed="64"/>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style="thin">
        <color theme="8" tint="0.39997558519241921"/>
      </left>
      <right/>
      <top style="thin">
        <color theme="8" tint="0.39997558519241921"/>
      </top>
      <bottom/>
      <diagonal/>
    </border>
    <border>
      <left/>
      <right/>
      <top style="thin">
        <color theme="8" tint="0.39997558519241921"/>
      </top>
      <bottom/>
      <diagonal/>
    </border>
    <border>
      <left/>
      <right style="thin">
        <color theme="8" tint="0.39997558519241921"/>
      </right>
      <top style="thin">
        <color theme="8" tint="0.39997558519241921"/>
      </top>
      <bottom/>
      <diagonal/>
    </border>
    <border>
      <left style="thin">
        <color theme="8" tint="0.39997558519241921"/>
      </left>
      <right/>
      <top/>
      <bottom/>
      <diagonal/>
    </border>
    <border>
      <left/>
      <right style="thin">
        <color theme="8" tint="0.39997558519241921"/>
      </right>
      <top/>
      <bottom/>
      <diagonal/>
    </border>
    <border>
      <left style="thin">
        <color theme="8" tint="0.39997558519241921"/>
      </left>
      <right/>
      <top/>
      <bottom style="thin">
        <color theme="8" tint="0.39997558519241921"/>
      </bottom>
      <diagonal/>
    </border>
    <border>
      <left/>
      <right/>
      <top/>
      <bottom style="thin">
        <color theme="8" tint="0.39997558519241921"/>
      </bottom>
      <diagonal/>
    </border>
    <border>
      <left/>
      <right style="thin">
        <color theme="8" tint="0.39997558519241921"/>
      </right>
      <top/>
      <bottom style="thin">
        <color theme="8" tint="0.39997558519241921"/>
      </bottom>
      <diagonal/>
    </border>
    <border>
      <left style="thin">
        <color theme="1" tint="0.24994659260841701"/>
      </left>
      <right/>
      <top style="thin">
        <color theme="1" tint="0.24994659260841701"/>
      </top>
      <bottom/>
      <diagonal/>
    </border>
    <border>
      <left/>
      <right/>
      <top style="thin">
        <color theme="1" tint="0.24994659260841701"/>
      </top>
      <bottom/>
      <diagonal/>
    </border>
    <border>
      <left/>
      <right style="thin">
        <color theme="1" tint="0.24994659260841701"/>
      </right>
      <top style="thin">
        <color theme="1" tint="0.24994659260841701"/>
      </top>
      <bottom/>
      <diagonal/>
    </border>
    <border>
      <left style="thin">
        <color theme="1" tint="0.24994659260841701"/>
      </left>
      <right/>
      <top/>
      <bottom/>
      <diagonal/>
    </border>
    <border>
      <left/>
      <right style="thin">
        <color theme="1" tint="0.24994659260841701"/>
      </right>
      <top/>
      <bottom/>
      <diagonal/>
    </border>
    <border>
      <left style="thin">
        <color theme="1" tint="0.24994659260841701"/>
      </left>
      <right/>
      <top/>
      <bottom style="thin">
        <color theme="1" tint="0.24994659260841701"/>
      </bottom>
      <diagonal/>
    </border>
    <border>
      <left/>
      <right style="thin">
        <color theme="1" tint="0.24994659260841701"/>
      </right>
      <top/>
      <bottom style="thin">
        <color indexed="64"/>
      </bottom>
      <diagonal/>
    </border>
  </borders>
  <cellStyleXfs count="5">
    <xf numFmtId="0" fontId="0"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0" fillId="0" borderId="0" applyNumberFormat="0" applyFill="0" applyBorder="0" applyAlignment="0" applyProtection="0"/>
  </cellStyleXfs>
  <cellXfs count="337">
    <xf numFmtId="0" fontId="0" fillId="0" borderId="0" xfId="0"/>
    <xf numFmtId="0" fontId="3" fillId="0" borderId="0" xfId="0" applyFont="1" applyAlignment="1">
      <alignment vertical="center"/>
    </xf>
    <xf numFmtId="0" fontId="0" fillId="0" borderId="1" xfId="0" applyBorder="1" applyAlignment="1">
      <alignment vertical="center"/>
    </xf>
    <xf numFmtId="0" fontId="4" fillId="0" borderId="2" xfId="0" applyFont="1" applyBorder="1"/>
    <xf numFmtId="0" fontId="5" fillId="0" borderId="2" xfId="0" applyFont="1" applyBorder="1"/>
    <xf numFmtId="0" fontId="0" fillId="0" borderId="2" xfId="0" applyBorder="1" applyAlignment="1">
      <alignment vertical="center"/>
    </xf>
    <xf numFmtId="0" fontId="0" fillId="0" borderId="3" xfId="0" applyBorder="1" applyAlignment="1">
      <alignment vertical="center"/>
    </xf>
    <xf numFmtId="0" fontId="2" fillId="0" borderId="0" xfId="0" applyFont="1" applyAlignment="1">
      <alignment vertical="center"/>
    </xf>
    <xf numFmtId="0" fontId="0" fillId="0" borderId="0" xfId="0" applyAlignment="1">
      <alignment vertical="center"/>
    </xf>
    <xf numFmtId="0" fontId="0" fillId="2" borderId="0" xfId="0" applyFill="1" applyAlignment="1">
      <alignment vertical="center"/>
    </xf>
    <xf numFmtId="0" fontId="2" fillId="2" borderId="0" xfId="0" applyFont="1" applyFill="1" applyAlignment="1">
      <alignment vertical="center" wrapText="1"/>
    </xf>
    <xf numFmtId="0" fontId="2" fillId="2" borderId="0" xfId="0" applyFont="1" applyFill="1" applyAlignment="1">
      <alignment horizontal="center" vertical="center"/>
    </xf>
    <xf numFmtId="0" fontId="0" fillId="3" borderId="0" xfId="0" applyFill="1" applyAlignment="1">
      <alignment vertical="center"/>
    </xf>
    <xf numFmtId="166" fontId="6" fillId="3" borderId="0" xfId="2" applyNumberFormat="1" applyFont="1" applyFill="1" applyBorder="1" applyAlignment="1">
      <alignment vertical="center"/>
    </xf>
    <xf numFmtId="166" fontId="0" fillId="3" borderId="0" xfId="0" applyNumberFormat="1" applyFill="1" applyAlignment="1">
      <alignment vertical="center"/>
    </xf>
    <xf numFmtId="166" fontId="0" fillId="0" borderId="0" xfId="2" applyNumberFormat="1" applyFont="1" applyFill="1" applyBorder="1" applyAlignment="1">
      <alignment vertical="center"/>
    </xf>
    <xf numFmtId="0" fontId="0" fillId="0" borderId="0" xfId="0" applyAlignment="1">
      <alignment horizontal="center" vertical="center"/>
    </xf>
    <xf numFmtId="0" fontId="6" fillId="5" borderId="0" xfId="0" applyFont="1" applyFill="1" applyAlignment="1">
      <alignment horizontal="center" vertical="center"/>
    </xf>
    <xf numFmtId="0" fontId="6" fillId="5" borderId="0" xfId="0" applyFont="1" applyFill="1" applyAlignment="1">
      <alignment horizontal="left" vertical="center"/>
    </xf>
    <xf numFmtId="0" fontId="0" fillId="0" borderId="4" xfId="0" applyBorder="1" applyAlignment="1">
      <alignment vertical="center"/>
    </xf>
    <xf numFmtId="0" fontId="0" fillId="0" borderId="5" xfId="0" applyBorder="1" applyAlignment="1">
      <alignment vertical="center"/>
    </xf>
    <xf numFmtId="0" fontId="0" fillId="0" borderId="0" xfId="0" applyFill="1" applyBorder="1" applyAlignment="1">
      <alignment vertical="center"/>
    </xf>
    <xf numFmtId="168" fontId="6" fillId="0" borderId="0" xfId="1" applyNumberFormat="1" applyFont="1" applyFill="1" applyBorder="1" applyAlignment="1">
      <alignment horizontal="center" vertical="center"/>
    </xf>
    <xf numFmtId="0" fontId="0" fillId="0" borderId="0" xfId="0" applyFill="1" applyBorder="1"/>
    <xf numFmtId="0" fontId="0" fillId="0" borderId="2" xfId="0" applyBorder="1" applyAlignment="1">
      <alignment horizontal="left" vertical="center" indent="1"/>
    </xf>
    <xf numFmtId="0" fontId="0" fillId="0" borderId="0" xfId="0" applyAlignment="1">
      <alignment horizontal="left" vertical="center" indent="1"/>
    </xf>
    <xf numFmtId="0" fontId="2" fillId="6" borderId="0" xfId="0" applyFont="1" applyFill="1" applyAlignment="1">
      <alignment horizontal="center" vertical="center"/>
    </xf>
    <xf numFmtId="0" fontId="2" fillId="6" borderId="0" xfId="0" applyFont="1" applyFill="1" applyAlignment="1">
      <alignment horizontal="center" vertical="center" wrapText="1"/>
    </xf>
    <xf numFmtId="0" fontId="0" fillId="7" borderId="0" xfId="0" applyFill="1" applyAlignment="1">
      <alignment vertical="center"/>
    </xf>
    <xf numFmtId="0" fontId="0" fillId="7" borderId="0" xfId="0" applyFill="1" applyAlignment="1">
      <alignment horizontal="center" vertical="center"/>
    </xf>
    <xf numFmtId="166" fontId="0" fillId="7" borderId="0" xfId="0" applyNumberFormat="1" applyFill="1" applyAlignment="1">
      <alignment vertical="center"/>
    </xf>
    <xf numFmtId="166" fontId="0" fillId="7" borderId="0" xfId="2" applyNumberFormat="1" applyFont="1" applyFill="1" applyBorder="1" applyAlignment="1">
      <alignment vertical="center"/>
    </xf>
    <xf numFmtId="0" fontId="2" fillId="6" borderId="0" xfId="0" applyFont="1" applyFill="1" applyAlignment="1">
      <alignment horizontal="right" vertical="center"/>
    </xf>
    <xf numFmtId="0" fontId="0" fillId="0" borderId="2" xfId="0" applyBorder="1" applyAlignment="1">
      <alignment horizontal="center" vertical="center"/>
    </xf>
    <xf numFmtId="0" fontId="0" fillId="0" borderId="0" xfId="0" applyAlignment="1">
      <alignment horizontal="center"/>
    </xf>
    <xf numFmtId="0" fontId="8" fillId="0" borderId="0" xfId="0" applyFont="1"/>
    <xf numFmtId="0" fontId="3" fillId="0" borderId="0" xfId="0" applyFont="1"/>
    <xf numFmtId="44" fontId="0" fillId="0" borderId="0" xfId="2" applyFont="1"/>
    <xf numFmtId="9" fontId="0" fillId="0" borderId="0" xfId="3" applyFont="1"/>
    <xf numFmtId="165" fontId="0" fillId="0" borderId="0" xfId="0" applyNumberFormat="1"/>
    <xf numFmtId="0" fontId="0" fillId="0" borderId="0" xfId="0" applyFill="1"/>
    <xf numFmtId="0" fontId="0" fillId="0" borderId="0" xfId="0" applyBorder="1"/>
    <xf numFmtId="0" fontId="0" fillId="0" borderId="0" xfId="0" applyBorder="1" applyAlignment="1">
      <alignment vertical="center"/>
    </xf>
    <xf numFmtId="0" fontId="0" fillId="0" borderId="0" xfId="0" applyBorder="1" applyAlignment="1">
      <alignment horizontal="center" vertical="center"/>
    </xf>
    <xf numFmtId="0" fontId="2" fillId="4" borderId="0" xfId="0" applyFont="1" applyFill="1" applyBorder="1" applyAlignment="1">
      <alignment horizontal="center" vertical="center"/>
    </xf>
    <xf numFmtId="0" fontId="0" fillId="5" borderId="0" xfId="0" applyFill="1" applyBorder="1" applyAlignment="1">
      <alignment horizontal="left" vertical="center"/>
    </xf>
    <xf numFmtId="0" fontId="0" fillId="5" borderId="0" xfId="0" applyFill="1" applyBorder="1" applyAlignment="1">
      <alignment horizontal="center" vertical="center"/>
    </xf>
    <xf numFmtId="0" fontId="0" fillId="0" borderId="6" xfId="0" applyBorder="1" applyAlignment="1">
      <alignment vertical="center"/>
    </xf>
    <xf numFmtId="0" fontId="0" fillId="0" borderId="7" xfId="0" applyBorder="1" applyAlignment="1">
      <alignment vertical="center"/>
    </xf>
    <xf numFmtId="44" fontId="12" fillId="0" borderId="0" xfId="2" applyFont="1" applyFill="1" applyBorder="1" applyAlignment="1">
      <alignment vertical="center"/>
    </xf>
    <xf numFmtId="0" fontId="2" fillId="0" borderId="0" xfId="0" applyFont="1" applyAlignment="1">
      <alignment horizontal="center" vertical="center"/>
    </xf>
    <xf numFmtId="0" fontId="0" fillId="17" borderId="0" xfId="0" applyFill="1" applyAlignment="1">
      <alignment vertical="center"/>
    </xf>
    <xf numFmtId="44" fontId="6" fillId="17" borderId="0" xfId="2" applyFont="1" applyFill="1" applyBorder="1" applyAlignment="1">
      <alignment vertical="center"/>
    </xf>
    <xf numFmtId="167" fontId="6" fillId="17" borderId="0" xfId="1" applyNumberFormat="1" applyFont="1" applyFill="1" applyBorder="1" applyAlignment="1">
      <alignment vertical="center"/>
    </xf>
    <xf numFmtId="0" fontId="2" fillId="16" borderId="0" xfId="0" applyFont="1" applyFill="1" applyAlignment="1">
      <alignment horizontal="center" vertical="center"/>
    </xf>
    <xf numFmtId="0" fontId="2" fillId="16" borderId="0" xfId="0" applyFont="1" applyFill="1" applyAlignment="1">
      <alignment vertical="center"/>
    </xf>
    <xf numFmtId="0" fontId="6" fillId="17" borderId="0" xfId="0" applyFont="1" applyFill="1" applyAlignment="1">
      <alignment horizontal="left" vertical="center"/>
    </xf>
    <xf numFmtId="0" fontId="6" fillId="17" borderId="0" xfId="0" applyFont="1" applyFill="1" applyAlignment="1">
      <alignment horizontal="center" vertical="center"/>
    </xf>
    <xf numFmtId="166" fontId="0" fillId="17" borderId="0" xfId="2" applyNumberFormat="1" applyFont="1" applyFill="1" applyBorder="1" applyAlignment="1">
      <alignment horizontal="left" vertical="center" indent="2"/>
    </xf>
    <xf numFmtId="0" fontId="2" fillId="0" borderId="0" xfId="0" applyFont="1" applyAlignment="1">
      <alignment horizontal="center" vertical="center" wrapText="1"/>
    </xf>
    <xf numFmtId="9" fontId="6" fillId="17" borderId="0" xfId="3" applyFont="1" applyFill="1" applyBorder="1" applyAlignment="1">
      <alignment horizontal="left" vertical="center"/>
    </xf>
    <xf numFmtId="9" fontId="10" fillId="17" borderId="0" xfId="4" applyNumberFormat="1" applyFill="1" applyBorder="1" applyAlignment="1">
      <alignment horizontal="left" vertical="center"/>
    </xf>
    <xf numFmtId="1" fontId="6" fillId="17" borderId="0" xfId="0" applyNumberFormat="1" applyFont="1" applyFill="1" applyAlignment="1">
      <alignment horizontal="center" vertical="center"/>
    </xf>
    <xf numFmtId="0" fontId="10" fillId="17" borderId="0" xfId="4" applyFill="1" applyBorder="1" applyAlignment="1">
      <alignment horizontal="left" vertical="center"/>
    </xf>
    <xf numFmtId="0" fontId="0" fillId="0" borderId="0" xfId="0" applyAlignment="1">
      <alignment horizontal="left" vertical="center"/>
    </xf>
    <xf numFmtId="9" fontId="0" fillId="0" borderId="0" xfId="3" applyFont="1" applyFill="1" applyAlignment="1">
      <alignment horizontal="center" vertical="center"/>
    </xf>
    <xf numFmtId="166" fontId="0" fillId="0" borderId="0" xfId="2" applyNumberFormat="1" applyFont="1" applyFill="1" applyAlignment="1">
      <alignment horizontal="center" vertical="center"/>
    </xf>
    <xf numFmtId="0" fontId="0" fillId="0" borderId="0" xfId="0" applyAlignment="1">
      <alignment horizontal="right"/>
    </xf>
    <xf numFmtId="169" fontId="0" fillId="0" borderId="0" xfId="1" applyNumberFormat="1" applyFont="1"/>
    <xf numFmtId="0" fontId="0" fillId="16" borderId="0" xfId="0" applyFill="1" applyAlignment="1">
      <alignment vertical="center"/>
    </xf>
    <xf numFmtId="166" fontId="2" fillId="16" borderId="0" xfId="0" applyNumberFormat="1" applyFont="1" applyFill="1" applyAlignment="1">
      <alignment vertical="center"/>
    </xf>
    <xf numFmtId="0" fontId="6" fillId="0" borderId="0" xfId="0" applyFont="1" applyAlignment="1">
      <alignment horizontal="left" vertical="center"/>
    </xf>
    <xf numFmtId="0" fontId="0" fillId="0" borderId="8" xfId="0" applyBorder="1" applyAlignment="1">
      <alignment vertical="center"/>
    </xf>
    <xf numFmtId="168" fontId="0" fillId="0" borderId="0" xfId="1" applyNumberFormat="1" applyFont="1" applyFill="1" applyAlignment="1">
      <alignment horizontal="center" vertical="center"/>
    </xf>
    <xf numFmtId="0" fontId="2" fillId="12" borderId="0" xfId="0" applyFont="1" applyFill="1" applyAlignment="1">
      <alignment horizontal="center" vertical="center"/>
    </xf>
    <xf numFmtId="0" fontId="2" fillId="12" borderId="0" xfId="0" applyFont="1" applyFill="1" applyAlignment="1">
      <alignment vertical="center"/>
    </xf>
    <xf numFmtId="0" fontId="2" fillId="0" borderId="0" xfId="0" applyFont="1" applyAlignment="1">
      <alignment horizontal="left" vertical="center"/>
    </xf>
    <xf numFmtId="0" fontId="6" fillId="5" borderId="0" xfId="0" applyFont="1" applyFill="1" applyAlignment="1">
      <alignment vertical="center"/>
    </xf>
    <xf numFmtId="9" fontId="6" fillId="5" borderId="0" xfId="0" applyNumberFormat="1" applyFont="1" applyFill="1" applyAlignment="1">
      <alignment horizontal="center" vertical="center"/>
    </xf>
    <xf numFmtId="166" fontId="6" fillId="5" borderId="0" xfId="0" applyNumberFormat="1" applyFont="1" applyFill="1" applyAlignment="1">
      <alignment horizontal="center" vertical="center"/>
    </xf>
    <xf numFmtId="9" fontId="6" fillId="5" borderId="0" xfId="3" applyFont="1" applyFill="1" applyBorder="1" applyAlignment="1">
      <alignment horizontal="left" vertical="center"/>
    </xf>
    <xf numFmtId="9" fontId="10" fillId="5" borderId="0" xfId="4" applyNumberFormat="1" applyFill="1" applyBorder="1" applyAlignment="1">
      <alignment horizontal="left" vertical="center"/>
    </xf>
    <xf numFmtId="0" fontId="10" fillId="5" borderId="0" xfId="4" applyFill="1" applyBorder="1" applyAlignment="1">
      <alignment horizontal="left" vertical="center"/>
    </xf>
    <xf numFmtId="166" fontId="6" fillId="5" borderId="0" xfId="0" applyNumberFormat="1" applyFont="1" applyFill="1" applyAlignment="1">
      <alignment vertical="center"/>
    </xf>
    <xf numFmtId="0" fontId="0" fillId="0" borderId="5" xfId="0" applyBorder="1" applyAlignment="1">
      <alignment horizontal="center" vertical="center"/>
    </xf>
    <xf numFmtId="0" fontId="0" fillId="0" borderId="0" xfId="0" applyAlignment="1">
      <alignment horizontal="center" vertical="center" wrapText="1"/>
    </xf>
    <xf numFmtId="0" fontId="0" fillId="0" borderId="0" xfId="0" applyBorder="1" applyAlignment="1">
      <alignment horizontal="center"/>
    </xf>
    <xf numFmtId="0" fontId="0" fillId="8" borderId="0" xfId="0" applyFill="1" applyBorder="1"/>
    <xf numFmtId="0" fontId="0" fillId="9" borderId="0" xfId="0" applyFill="1" applyBorder="1"/>
    <xf numFmtId="0" fontId="0" fillId="12" borderId="0" xfId="0" applyFill="1" applyBorder="1"/>
    <xf numFmtId="0" fontId="0" fillId="10" borderId="0" xfId="0" applyFill="1" applyBorder="1"/>
    <xf numFmtId="0" fontId="0" fillId="13" borderId="0" xfId="0" applyFill="1" applyBorder="1"/>
    <xf numFmtId="0" fontId="0" fillId="11" borderId="0" xfId="0" applyFill="1" applyBorder="1"/>
    <xf numFmtId="0" fontId="0" fillId="14" borderId="0" xfId="0" applyFill="1" applyBorder="1"/>
    <xf numFmtId="0" fontId="0" fillId="15" borderId="0" xfId="0" applyFill="1" applyBorder="1"/>
    <xf numFmtId="0" fontId="0" fillId="16" borderId="0" xfId="0" applyFill="1" applyBorder="1"/>
    <xf numFmtId="0" fontId="0" fillId="18" borderId="0" xfId="0" applyFill="1"/>
    <xf numFmtId="0" fontId="14" fillId="18" borderId="0" xfId="0" applyFont="1" applyFill="1"/>
    <xf numFmtId="0" fontId="0" fillId="19" borderId="0" xfId="0" applyFill="1"/>
    <xf numFmtId="0" fontId="0" fillId="19" borderId="0" xfId="0" applyFill="1" applyAlignment="1">
      <alignment horizontal="center"/>
    </xf>
    <xf numFmtId="0" fontId="14" fillId="19" borderId="0" xfId="0" applyFont="1" applyFill="1"/>
    <xf numFmtId="0" fontId="2" fillId="19" borderId="0" xfId="0" applyFont="1" applyFill="1" applyAlignment="1">
      <alignment horizontal="center" vertical="center"/>
    </xf>
    <xf numFmtId="0" fontId="0" fillId="19" borderId="1" xfId="0" applyFill="1" applyBorder="1"/>
    <xf numFmtId="0" fontId="0" fillId="19" borderId="2" xfId="0" applyFill="1" applyBorder="1"/>
    <xf numFmtId="0" fontId="0" fillId="19" borderId="2" xfId="0" applyFill="1" applyBorder="1" applyAlignment="1">
      <alignment horizontal="center"/>
    </xf>
    <xf numFmtId="0" fontId="0" fillId="19" borderId="6" xfId="0" applyFill="1" applyBorder="1"/>
    <xf numFmtId="0" fontId="0" fillId="19" borderId="3" xfId="0" applyFill="1" applyBorder="1"/>
    <xf numFmtId="0" fontId="0" fillId="19" borderId="0" xfId="0" applyFill="1" applyBorder="1"/>
    <xf numFmtId="0" fontId="0" fillId="19" borderId="0" xfId="0" applyFill="1" applyBorder="1" applyAlignment="1">
      <alignment horizontal="center"/>
    </xf>
    <xf numFmtId="0" fontId="7" fillId="19" borderId="0" xfId="0" applyFont="1" applyFill="1" applyBorder="1" applyAlignment="1">
      <alignment horizontal="center"/>
    </xf>
    <xf numFmtId="0" fontId="0" fillId="19" borderId="7" xfId="0" applyFill="1" applyBorder="1"/>
    <xf numFmtId="167" fontId="6" fillId="19" borderId="0" xfId="1" applyNumberFormat="1" applyFont="1" applyFill="1" applyBorder="1" applyAlignment="1">
      <alignment horizontal="center" vertical="center"/>
    </xf>
    <xf numFmtId="0" fontId="2" fillId="19" borderId="0" xfId="0" applyFont="1" applyFill="1" applyBorder="1" applyAlignment="1">
      <alignment horizontal="center" vertical="center"/>
    </xf>
    <xf numFmtId="0" fontId="2" fillId="19" borderId="7" xfId="0" applyFont="1" applyFill="1" applyBorder="1" applyAlignment="1">
      <alignment horizontal="center" vertical="center"/>
    </xf>
    <xf numFmtId="0" fontId="0" fillId="19" borderId="0" xfId="0" applyFill="1" applyBorder="1" applyAlignment="1">
      <alignment horizontal="left" vertical="center"/>
    </xf>
    <xf numFmtId="0" fontId="0" fillId="19" borderId="0" xfId="0" applyFill="1" applyBorder="1" applyAlignment="1">
      <alignment horizontal="center" vertical="center"/>
    </xf>
    <xf numFmtId="0" fontId="0" fillId="19" borderId="7" xfId="0" applyFill="1" applyBorder="1" applyAlignment="1">
      <alignment horizontal="center" vertical="center"/>
    </xf>
    <xf numFmtId="1" fontId="0" fillId="19" borderId="7" xfId="0" applyNumberFormat="1" applyFill="1" applyBorder="1" applyAlignment="1">
      <alignment horizontal="center" vertical="center"/>
    </xf>
    <xf numFmtId="1" fontId="6" fillId="19" borderId="0" xfId="0" applyNumberFormat="1" applyFont="1" applyFill="1" applyAlignment="1">
      <alignment horizontal="center" vertical="center"/>
    </xf>
    <xf numFmtId="0" fontId="0" fillId="19" borderId="4" xfId="0" applyFill="1" applyBorder="1"/>
    <xf numFmtId="0" fontId="0" fillId="19" borderId="5" xfId="0" applyFill="1" applyBorder="1"/>
    <xf numFmtId="0" fontId="0" fillId="19" borderId="5" xfId="0" applyFill="1" applyBorder="1" applyAlignment="1">
      <alignment horizontal="center"/>
    </xf>
    <xf numFmtId="1" fontId="0" fillId="19" borderId="8" xfId="0" applyNumberFormat="1" applyFill="1" applyBorder="1" applyAlignment="1">
      <alignment horizontal="center" vertical="center"/>
    </xf>
    <xf numFmtId="9" fontId="6" fillId="5" borderId="0" xfId="0" applyNumberFormat="1" applyFont="1" applyFill="1" applyAlignment="1">
      <alignment horizontal="left" vertical="center"/>
    </xf>
    <xf numFmtId="0" fontId="2" fillId="12" borderId="0" xfId="0" applyFont="1" applyFill="1" applyBorder="1" applyAlignment="1">
      <alignment horizontal="center" vertical="center"/>
    </xf>
    <xf numFmtId="167" fontId="6" fillId="5" borderId="0" xfId="1" applyNumberFormat="1" applyFont="1" applyFill="1" applyAlignment="1">
      <alignment horizontal="center" vertical="center"/>
    </xf>
    <xf numFmtId="0" fontId="2" fillId="0" borderId="0" xfId="0" applyFont="1" applyFill="1" applyAlignment="1">
      <alignment horizontal="center" vertical="center" wrapText="1"/>
    </xf>
    <xf numFmtId="0" fontId="7" fillId="0" borderId="0" xfId="0" applyFont="1" applyBorder="1"/>
    <xf numFmtId="0" fontId="15" fillId="0" borderId="0" xfId="0" applyFont="1" applyBorder="1" applyAlignment="1">
      <alignment horizontal="center"/>
    </xf>
    <xf numFmtId="0" fontId="0" fillId="5" borderId="0" xfId="0" applyFill="1"/>
    <xf numFmtId="0" fontId="0" fillId="0" borderId="0" xfId="0" applyFill="1" applyBorder="1" applyAlignment="1">
      <alignment horizontal="center"/>
    </xf>
    <xf numFmtId="0" fontId="17" fillId="0" borderId="0" xfId="0" applyFont="1"/>
    <xf numFmtId="0" fontId="0" fillId="0" borderId="0" xfId="0" applyFill="1" applyAlignment="1">
      <alignment vertical="center"/>
    </xf>
    <xf numFmtId="0" fontId="18" fillId="6" borderId="0" xfId="0" applyFont="1" applyFill="1" applyAlignment="1">
      <alignment horizontal="center" vertical="center" wrapText="1"/>
    </xf>
    <xf numFmtId="0" fontId="0" fillId="0" borderId="10" xfId="0" applyBorder="1"/>
    <xf numFmtId="166" fontId="0" fillId="0" borderId="0" xfId="2" applyNumberFormat="1" applyFont="1"/>
    <xf numFmtId="166" fontId="0" fillId="0" borderId="0" xfId="2" applyNumberFormat="1" applyFont="1" applyBorder="1"/>
    <xf numFmtId="0" fontId="19" fillId="0" borderId="0" xfId="0" applyFont="1" applyBorder="1" applyAlignment="1">
      <alignment horizontal="right"/>
    </xf>
    <xf numFmtId="166" fontId="0" fillId="0" borderId="11" xfId="2" applyNumberFormat="1" applyFont="1" applyBorder="1"/>
    <xf numFmtId="0" fontId="0" fillId="0" borderId="12" xfId="0" applyBorder="1"/>
    <xf numFmtId="0" fontId="0" fillId="0" borderId="14" xfId="0" applyBorder="1"/>
    <xf numFmtId="0" fontId="0" fillId="0" borderId="15" xfId="0" applyBorder="1"/>
    <xf numFmtId="0" fontId="0" fillId="0" borderId="16" xfId="0" applyBorder="1"/>
    <xf numFmtId="0" fontId="0" fillId="0" borderId="11" xfId="0" applyBorder="1"/>
    <xf numFmtId="0" fontId="0" fillId="0" borderId="17" xfId="0" applyBorder="1"/>
    <xf numFmtId="0" fontId="7" fillId="19" borderId="0" xfId="0" applyFont="1" applyFill="1" applyBorder="1"/>
    <xf numFmtId="0" fontId="7" fillId="19" borderId="3" xfId="0" applyFont="1" applyFill="1" applyBorder="1"/>
    <xf numFmtId="0" fontId="0" fillId="19" borderId="8" xfId="0" applyFill="1" applyBorder="1"/>
    <xf numFmtId="0" fontId="20" fillId="19" borderId="7" xfId="0" applyFont="1" applyFill="1" applyBorder="1"/>
    <xf numFmtId="0" fontId="7" fillId="19" borderId="7" xfId="0" applyFont="1" applyFill="1" applyBorder="1"/>
    <xf numFmtId="0" fontId="2" fillId="19" borderId="7" xfId="0" applyFont="1" applyFill="1" applyBorder="1" applyAlignment="1">
      <alignment horizontal="center" vertical="center" wrapText="1"/>
    </xf>
    <xf numFmtId="0" fontId="3" fillId="18" borderId="0" xfId="0" applyFont="1" applyFill="1"/>
    <xf numFmtId="0" fontId="16" fillId="18" borderId="0" xfId="0" applyFont="1" applyFill="1"/>
    <xf numFmtId="0" fontId="7" fillId="18" borderId="0" xfId="0" applyFont="1" applyFill="1"/>
    <xf numFmtId="0" fontId="11" fillId="5" borderId="0" xfId="0" applyFont="1" applyFill="1"/>
    <xf numFmtId="0" fontId="15" fillId="0" borderId="0" xfId="0" applyFont="1" applyFill="1" applyBorder="1" applyAlignment="1">
      <alignment horizontal="center"/>
    </xf>
    <xf numFmtId="0" fontId="2" fillId="6" borderId="10" xfId="0" applyFont="1" applyFill="1" applyBorder="1" applyAlignment="1">
      <alignment horizontal="right" vertical="center"/>
    </xf>
    <xf numFmtId="0" fontId="2" fillId="6" borderId="10" xfId="0" applyFont="1" applyFill="1" applyBorder="1" applyAlignment="1">
      <alignment horizontal="center" vertical="center"/>
    </xf>
    <xf numFmtId="0" fontId="2" fillId="6" borderId="10" xfId="0" applyFont="1" applyFill="1" applyBorder="1" applyAlignment="1">
      <alignment horizontal="center" vertical="center" wrapText="1"/>
    </xf>
    <xf numFmtId="0" fontId="2" fillId="6" borderId="13" xfId="0" applyFont="1" applyFill="1" applyBorder="1" applyAlignment="1">
      <alignment horizontal="center" vertical="center" wrapText="1"/>
    </xf>
    <xf numFmtId="0" fontId="7" fillId="0" borderId="14" xfId="0" applyFont="1" applyBorder="1"/>
    <xf numFmtId="166" fontId="0" fillId="0" borderId="15" xfId="2" applyNumberFormat="1" applyFont="1" applyBorder="1"/>
    <xf numFmtId="166" fontId="0" fillId="0" borderId="13" xfId="2" applyNumberFormat="1" applyFont="1" applyBorder="1"/>
    <xf numFmtId="166" fontId="0" fillId="0" borderId="18" xfId="2" applyNumberFormat="1" applyFont="1" applyBorder="1"/>
    <xf numFmtId="0" fontId="0" fillId="0" borderId="11" xfId="0" applyBorder="1" applyAlignment="1">
      <alignment horizontal="center"/>
    </xf>
    <xf numFmtId="0" fontId="0" fillId="0" borderId="19" xfId="0" applyFill="1" applyBorder="1"/>
    <xf numFmtId="0" fontId="0" fillId="0" borderId="20" xfId="0" applyFill="1" applyBorder="1"/>
    <xf numFmtId="0" fontId="2" fillId="6" borderId="20" xfId="0" applyFont="1" applyFill="1" applyBorder="1" applyAlignment="1">
      <alignment horizontal="right" vertical="center"/>
    </xf>
    <xf numFmtId="0" fontId="2" fillId="6" borderId="20" xfId="0" applyFont="1" applyFill="1" applyBorder="1" applyAlignment="1">
      <alignment horizontal="center" vertical="center"/>
    </xf>
    <xf numFmtId="0" fontId="2" fillId="6" borderId="20" xfId="0" applyFont="1" applyFill="1" applyBorder="1" applyAlignment="1">
      <alignment horizontal="center" vertical="center" wrapText="1"/>
    </xf>
    <xf numFmtId="0" fontId="2" fillId="6" borderId="21" xfId="0" applyFont="1" applyFill="1" applyBorder="1" applyAlignment="1">
      <alignment horizontal="center" vertical="center" wrapText="1"/>
    </xf>
    <xf numFmtId="0" fontId="0" fillId="0" borderId="22" xfId="0" applyFill="1" applyBorder="1"/>
    <xf numFmtId="0" fontId="7" fillId="0" borderId="22" xfId="0" applyFont="1" applyBorder="1"/>
    <xf numFmtId="0" fontId="7" fillId="0" borderId="22" xfId="0" applyFont="1" applyFill="1" applyBorder="1"/>
    <xf numFmtId="166" fontId="0" fillId="0" borderId="23" xfId="2" applyNumberFormat="1" applyFont="1" applyFill="1" applyBorder="1"/>
    <xf numFmtId="166" fontId="0" fillId="0" borderId="23" xfId="2" applyNumberFormat="1" applyFont="1" applyBorder="1"/>
    <xf numFmtId="0" fontId="0" fillId="0" borderId="22" xfId="0" applyBorder="1"/>
    <xf numFmtId="166" fontId="0" fillId="0" borderId="24" xfId="2" applyNumberFormat="1" applyFont="1" applyBorder="1"/>
    <xf numFmtId="166" fontId="0" fillId="0" borderId="25" xfId="2" applyNumberFormat="1" applyFont="1" applyBorder="1"/>
    <xf numFmtId="0" fontId="0" fillId="0" borderId="23" xfId="0" applyBorder="1"/>
    <xf numFmtId="0" fontId="0" fillId="0" borderId="26" xfId="0" applyBorder="1"/>
    <xf numFmtId="0" fontId="0" fillId="0" borderId="27" xfId="0" applyBorder="1"/>
    <xf numFmtId="0" fontId="0" fillId="0" borderId="28" xfId="0" applyBorder="1"/>
    <xf numFmtId="0" fontId="2" fillId="6" borderId="19" xfId="0" applyFont="1" applyFill="1" applyBorder="1" applyAlignment="1">
      <alignment horizontal="right" vertical="center"/>
    </xf>
    <xf numFmtId="0" fontId="0" fillId="20" borderId="22" xfId="0" applyFill="1" applyBorder="1" applyAlignment="1">
      <alignment horizontal="center"/>
    </xf>
    <xf numFmtId="0" fontId="0" fillId="0" borderId="22" xfId="0" applyFill="1" applyBorder="1" applyAlignment="1">
      <alignment horizontal="center"/>
    </xf>
    <xf numFmtId="0" fontId="0" fillId="0" borderId="26" xfId="0" applyFill="1" applyBorder="1" applyAlignment="1">
      <alignment horizontal="center"/>
    </xf>
    <xf numFmtId="0" fontId="0" fillId="0" borderId="27" xfId="0" applyBorder="1" applyAlignment="1">
      <alignment horizontal="center"/>
    </xf>
    <xf numFmtId="166" fontId="0" fillId="0" borderId="28" xfId="2" applyNumberFormat="1" applyFont="1" applyBorder="1"/>
    <xf numFmtId="0" fontId="0" fillId="0" borderId="23" xfId="0" applyFill="1" applyBorder="1"/>
    <xf numFmtId="0" fontId="21" fillId="0" borderId="0" xfId="0" applyFont="1"/>
    <xf numFmtId="0" fontId="8" fillId="0" borderId="0" xfId="0" applyFont="1" applyAlignment="1">
      <alignment horizontal="center" vertical="center" wrapText="1"/>
    </xf>
    <xf numFmtId="166" fontId="0" fillId="0" borderId="0" xfId="0" applyNumberFormat="1"/>
    <xf numFmtId="0" fontId="0" fillId="21" borderId="0" xfId="0" applyFill="1"/>
    <xf numFmtId="0" fontId="3" fillId="21" borderId="0" xfId="0" applyFont="1" applyFill="1"/>
    <xf numFmtId="0" fontId="0" fillId="22" borderId="0" xfId="0" applyFill="1" applyBorder="1"/>
    <xf numFmtId="0" fontId="27" fillId="22" borderId="0" xfId="0" applyFont="1" applyFill="1" applyBorder="1" applyAlignment="1">
      <alignment horizontal="center" vertical="center" wrapText="1"/>
    </xf>
    <xf numFmtId="0" fontId="8" fillId="22" borderId="0" xfId="0" applyFont="1" applyFill="1" applyBorder="1" applyAlignment="1">
      <alignment horizontal="center" vertical="center" wrapText="1"/>
    </xf>
    <xf numFmtId="0" fontId="23" fillId="22" borderId="0" xfId="0" applyFont="1" applyFill="1" applyBorder="1" applyAlignment="1">
      <alignment horizontal="center" vertical="center" wrapText="1"/>
    </xf>
    <xf numFmtId="0" fontId="25" fillId="22" borderId="0" xfId="0" applyFont="1" applyFill="1" applyBorder="1" applyAlignment="1">
      <alignment horizontal="center" vertical="center" wrapText="1"/>
    </xf>
    <xf numFmtId="0" fontId="28" fillId="22" borderId="0" xfId="0" applyFont="1" applyFill="1" applyBorder="1"/>
    <xf numFmtId="0" fontId="24" fillId="22" borderId="0" xfId="0" applyFont="1" applyFill="1" applyBorder="1"/>
    <xf numFmtId="0" fontId="26" fillId="22" borderId="0" xfId="0" applyFont="1" applyFill="1" applyBorder="1"/>
    <xf numFmtId="0" fontId="22" fillId="22" borderId="0" xfId="0" applyFont="1" applyFill="1" applyBorder="1"/>
    <xf numFmtId="170" fontId="27" fillId="22" borderId="0" xfId="2" applyNumberFormat="1" applyFont="1" applyFill="1" applyBorder="1"/>
    <xf numFmtId="165" fontId="28" fillId="22" borderId="0" xfId="0" applyNumberFormat="1" applyFont="1" applyFill="1" applyBorder="1"/>
    <xf numFmtId="165" fontId="24" fillId="22" borderId="0" xfId="0" applyNumberFormat="1" applyFont="1" applyFill="1" applyBorder="1"/>
    <xf numFmtId="44" fontId="27" fillId="22" borderId="0" xfId="2" applyFont="1" applyFill="1" applyBorder="1"/>
    <xf numFmtId="44" fontId="0" fillId="22" borderId="0" xfId="2" applyFont="1" applyFill="1" applyBorder="1"/>
    <xf numFmtId="44" fontId="24" fillId="22" borderId="0" xfId="2" applyFont="1" applyFill="1" applyBorder="1"/>
    <xf numFmtId="166" fontId="0" fillId="22" borderId="0" xfId="2" applyNumberFormat="1" applyFont="1" applyFill="1" applyBorder="1"/>
    <xf numFmtId="170" fontId="24" fillId="22" borderId="0" xfId="2" applyNumberFormat="1" applyFont="1" applyFill="1" applyBorder="1"/>
    <xf numFmtId="9" fontId="24" fillId="22" borderId="0" xfId="3" applyFont="1" applyFill="1" applyBorder="1"/>
    <xf numFmtId="170" fontId="28" fillId="22" borderId="0" xfId="2" applyNumberFormat="1" applyFont="1" applyFill="1" applyBorder="1"/>
    <xf numFmtId="170" fontId="28" fillId="22" borderId="0" xfId="0" applyNumberFormat="1" applyFont="1" applyFill="1" applyBorder="1"/>
    <xf numFmtId="170" fontId="26" fillId="22" borderId="0" xfId="2" applyNumberFormat="1" applyFont="1" applyFill="1" applyBorder="1"/>
    <xf numFmtId="170" fontId="24" fillId="22" borderId="0" xfId="0" applyNumberFormat="1" applyFont="1" applyFill="1" applyBorder="1"/>
    <xf numFmtId="166" fontId="27" fillId="22" borderId="0" xfId="2" applyNumberFormat="1" applyFont="1" applyFill="1" applyBorder="1"/>
    <xf numFmtId="0" fontId="0" fillId="22" borderId="29" xfId="0" applyFill="1" applyBorder="1"/>
    <xf numFmtId="0" fontId="0" fillId="22" borderId="30" xfId="0" applyFill="1" applyBorder="1"/>
    <xf numFmtId="0" fontId="0" fillId="22" borderId="31" xfId="0" applyFill="1" applyBorder="1"/>
    <xf numFmtId="0" fontId="0" fillId="22" borderId="32" xfId="0" applyFill="1" applyBorder="1"/>
    <xf numFmtId="0" fontId="0" fillId="22" borderId="33" xfId="0" applyFill="1" applyBorder="1"/>
    <xf numFmtId="0" fontId="0" fillId="22" borderId="34" xfId="0" applyFill="1" applyBorder="1"/>
    <xf numFmtId="0" fontId="0" fillId="22" borderId="35" xfId="0" applyFill="1" applyBorder="1"/>
    <xf numFmtId="44" fontId="0" fillId="22" borderId="35" xfId="2" applyFont="1" applyFill="1" applyBorder="1"/>
    <xf numFmtId="44" fontId="24" fillId="22" borderId="35" xfId="2" applyFont="1" applyFill="1" applyBorder="1"/>
    <xf numFmtId="0" fontId="26" fillId="22" borderId="35" xfId="0" applyFont="1" applyFill="1" applyBorder="1"/>
    <xf numFmtId="0" fontId="24" fillId="22" borderId="35" xfId="0" applyFont="1" applyFill="1" applyBorder="1"/>
    <xf numFmtId="0" fontId="0" fillId="22" borderId="36" xfId="0" applyFill="1" applyBorder="1"/>
    <xf numFmtId="0" fontId="9" fillId="19" borderId="1" xfId="0" applyFont="1" applyFill="1" applyBorder="1"/>
    <xf numFmtId="0" fontId="9" fillId="19" borderId="2" xfId="0" applyFont="1" applyFill="1" applyBorder="1"/>
    <xf numFmtId="0" fontId="9" fillId="19" borderId="6" xfId="0" applyFont="1" applyFill="1" applyBorder="1"/>
    <xf numFmtId="44" fontId="0" fillId="0" borderId="15" xfId="2" applyFont="1" applyBorder="1"/>
    <xf numFmtId="0" fontId="2" fillId="6" borderId="38" xfId="0" applyFont="1" applyFill="1" applyBorder="1" applyAlignment="1">
      <alignment horizontal="center" vertical="center"/>
    </xf>
    <xf numFmtId="0" fontId="2" fillId="6" borderId="38" xfId="0" applyFont="1" applyFill="1" applyBorder="1" applyAlignment="1">
      <alignment horizontal="center" vertical="center" wrapText="1"/>
    </xf>
    <xf numFmtId="0" fontId="2" fillId="6" borderId="39" xfId="0" applyFont="1" applyFill="1" applyBorder="1" applyAlignment="1">
      <alignment horizontal="center" vertical="center" wrapText="1"/>
    </xf>
    <xf numFmtId="0" fontId="0" fillId="0" borderId="41" xfId="0" applyBorder="1"/>
    <xf numFmtId="0" fontId="2" fillId="6" borderId="12" xfId="0" applyFont="1" applyFill="1" applyBorder="1" applyAlignment="1">
      <alignment horizontal="right" vertical="center"/>
    </xf>
    <xf numFmtId="0" fontId="0" fillId="20" borderId="14" xfId="0" applyFill="1" applyBorder="1" applyAlignment="1">
      <alignment horizontal="center"/>
    </xf>
    <xf numFmtId="0" fontId="0" fillId="0" borderId="14" xfId="0" applyFill="1" applyBorder="1" applyAlignment="1">
      <alignment horizontal="center"/>
    </xf>
    <xf numFmtId="0" fontId="0" fillId="0" borderId="16" xfId="0" applyFill="1" applyBorder="1" applyAlignment="1">
      <alignment horizontal="center"/>
    </xf>
    <xf numFmtId="44" fontId="0" fillId="0" borderId="17" xfId="2" applyFont="1" applyBorder="1"/>
    <xf numFmtId="0" fontId="3" fillId="19" borderId="0" xfId="0" applyFont="1" applyFill="1" applyBorder="1" applyAlignment="1">
      <alignment vertical="center"/>
    </xf>
    <xf numFmtId="0" fontId="0" fillId="19" borderId="0" xfId="0" applyFill="1" applyBorder="1" applyAlignment="1">
      <alignment vertical="center"/>
    </xf>
    <xf numFmtId="0" fontId="4" fillId="19" borderId="0" xfId="0" applyFont="1" applyFill="1" applyBorder="1"/>
    <xf numFmtId="0" fontId="5" fillId="19" borderId="0" xfId="0" applyFont="1" applyFill="1" applyBorder="1"/>
    <xf numFmtId="0" fontId="2" fillId="19" borderId="0" xfId="0" applyFont="1" applyFill="1" applyBorder="1" applyAlignment="1">
      <alignment vertical="center"/>
    </xf>
    <xf numFmtId="0" fontId="2" fillId="19" borderId="0" xfId="0" applyFont="1" applyFill="1" applyBorder="1" applyAlignment="1">
      <alignment vertical="center" wrapText="1"/>
    </xf>
    <xf numFmtId="0" fontId="2" fillId="19" borderId="0" xfId="0" applyFont="1" applyFill="1" applyBorder="1" applyAlignment="1">
      <alignment horizontal="center" vertical="center" wrapText="1"/>
    </xf>
    <xf numFmtId="166" fontId="0" fillId="19" borderId="0" xfId="2" applyNumberFormat="1" applyFont="1" applyFill="1" applyBorder="1" applyAlignment="1">
      <alignment horizontal="left" vertical="center" indent="2"/>
    </xf>
    <xf numFmtId="166" fontId="6" fillId="19" borderId="0" xfId="2" applyNumberFormat="1" applyFont="1" applyFill="1" applyBorder="1" applyAlignment="1">
      <alignment vertical="center"/>
    </xf>
    <xf numFmtId="0" fontId="6" fillId="19" borderId="0" xfId="0" applyFont="1" applyFill="1" applyBorder="1" applyAlignment="1">
      <alignment horizontal="center" vertical="center"/>
    </xf>
    <xf numFmtId="166" fontId="0" fillId="19" borderId="0" xfId="0" applyNumberFormat="1" applyFill="1" applyBorder="1" applyAlignment="1">
      <alignment vertical="center"/>
    </xf>
    <xf numFmtId="166" fontId="0" fillId="19" borderId="0" xfId="2" applyNumberFormat="1" applyFont="1" applyFill="1" applyBorder="1" applyAlignment="1">
      <alignment vertical="center"/>
    </xf>
    <xf numFmtId="44" fontId="0" fillId="19" borderId="0" xfId="2" applyFont="1" applyFill="1" applyBorder="1" applyAlignment="1">
      <alignment vertical="center"/>
    </xf>
    <xf numFmtId="167" fontId="0" fillId="19" borderId="0" xfId="1" applyNumberFormat="1" applyFont="1" applyFill="1" applyBorder="1" applyAlignment="1">
      <alignment vertical="center"/>
    </xf>
    <xf numFmtId="1" fontId="0" fillId="19" borderId="0" xfId="0" applyNumberFormat="1" applyFill="1" applyBorder="1" applyAlignment="1">
      <alignment horizontal="center" vertical="center"/>
    </xf>
    <xf numFmtId="1" fontId="6" fillId="19" borderId="0" xfId="0" applyNumberFormat="1" applyFont="1" applyFill="1" applyBorder="1" applyAlignment="1">
      <alignment horizontal="center" vertical="center"/>
    </xf>
    <xf numFmtId="0" fontId="6" fillId="19" borderId="0" xfId="0" applyFont="1" applyFill="1" applyBorder="1" applyAlignment="1">
      <alignment horizontal="left" vertical="center"/>
    </xf>
    <xf numFmtId="0" fontId="2" fillId="19" borderId="0" xfId="0" applyFont="1" applyFill="1" applyBorder="1" applyAlignment="1">
      <alignment horizontal="left" vertical="center"/>
    </xf>
    <xf numFmtId="167" fontId="2" fillId="19" borderId="0" xfId="1" applyNumberFormat="1" applyFont="1" applyFill="1" applyBorder="1" applyAlignment="1">
      <alignment vertical="center"/>
    </xf>
    <xf numFmtId="166" fontId="2" fillId="19" borderId="0" xfId="0" applyNumberFormat="1" applyFont="1" applyFill="1" applyBorder="1" applyAlignment="1">
      <alignment vertical="center"/>
    </xf>
    <xf numFmtId="0" fontId="29" fillId="19" borderId="0" xfId="0" applyFont="1" applyFill="1" applyAlignment="1">
      <alignment wrapText="1"/>
    </xf>
    <xf numFmtId="0" fontId="30" fillId="18" borderId="0" xfId="0" applyFont="1" applyFill="1"/>
    <xf numFmtId="0" fontId="31" fillId="21" borderId="0" xfId="0" applyFont="1" applyFill="1"/>
    <xf numFmtId="0" fontId="2" fillId="6" borderId="37" xfId="0" applyFont="1" applyFill="1" applyBorder="1" applyAlignment="1">
      <alignment horizontal="right" vertical="center"/>
    </xf>
    <xf numFmtId="0" fontId="0" fillId="20" borderId="40" xfId="0" applyFill="1" applyBorder="1" applyAlignment="1">
      <alignment horizontal="center"/>
    </xf>
    <xf numFmtId="0" fontId="0" fillId="0" borderId="40" xfId="0" applyFill="1" applyBorder="1" applyAlignment="1">
      <alignment horizontal="center"/>
    </xf>
    <xf numFmtId="166" fontId="0" fillId="0" borderId="41" xfId="2" applyNumberFormat="1" applyFont="1" applyBorder="1"/>
    <xf numFmtId="0" fontId="0" fillId="19" borderId="40" xfId="0" applyFill="1" applyBorder="1" applyAlignment="1">
      <alignment horizontal="center"/>
    </xf>
    <xf numFmtId="0" fontId="0" fillId="19" borderId="42" xfId="0" applyFill="1" applyBorder="1" applyAlignment="1">
      <alignment horizontal="center"/>
    </xf>
    <xf numFmtId="0" fontId="0" fillId="0" borderId="0" xfId="0" applyBorder="1" applyAlignment="1">
      <alignment horizontal="left" vertical="center" indent="1"/>
    </xf>
    <xf numFmtId="167" fontId="2" fillId="16" borderId="0" xfId="1" applyNumberFormat="1" applyFont="1" applyFill="1" applyAlignment="1">
      <alignment vertical="center"/>
    </xf>
    <xf numFmtId="0" fontId="23" fillId="22" borderId="0" xfId="0" applyFont="1" applyFill="1" applyBorder="1" applyAlignment="1">
      <alignment horizontal="center" vertical="center" wrapText="1"/>
    </xf>
    <xf numFmtId="0" fontId="0" fillId="0" borderId="1" xfId="0" applyBorder="1"/>
    <xf numFmtId="0" fontId="0" fillId="0" borderId="2" xfId="0" applyBorder="1"/>
    <xf numFmtId="0" fontId="0" fillId="0" borderId="6" xfId="0" applyBorder="1"/>
    <xf numFmtId="0" fontId="0" fillId="0" borderId="3" xfId="0" applyBorder="1"/>
    <xf numFmtId="0" fontId="0" fillId="0" borderId="7" xfId="0" applyBorder="1"/>
    <xf numFmtId="43" fontId="0" fillId="0" borderId="0" xfId="1" applyFont="1" applyBorder="1"/>
    <xf numFmtId="0" fontId="0" fillId="0" borderId="4" xfId="0" applyBorder="1"/>
    <xf numFmtId="0" fontId="0" fillId="0" borderId="5" xfId="0" applyBorder="1"/>
    <xf numFmtId="0" fontId="0" fillId="0" borderId="8" xfId="0" applyBorder="1"/>
    <xf numFmtId="166" fontId="0" fillId="0" borderId="43" xfId="2" applyNumberFormat="1" applyFont="1" applyBorder="1"/>
    <xf numFmtId="0" fontId="7" fillId="0" borderId="0" xfId="0" applyFont="1"/>
    <xf numFmtId="44" fontId="0" fillId="0" borderId="0" xfId="2" applyFont="1" applyBorder="1"/>
    <xf numFmtId="9" fontId="0" fillId="0" borderId="0" xfId="3" applyFont="1" applyBorder="1"/>
    <xf numFmtId="0" fontId="0" fillId="0" borderId="0" xfId="0" applyNumberFormat="1"/>
    <xf numFmtId="0" fontId="29" fillId="0" borderId="0" xfId="0" applyFont="1"/>
    <xf numFmtId="0" fontId="29" fillId="0" borderId="0" xfId="0" quotePrefix="1" applyFont="1"/>
    <xf numFmtId="0" fontId="23" fillId="22" borderId="0" xfId="0" applyFont="1" applyFill="1" applyBorder="1" applyAlignment="1">
      <alignment horizontal="left" vertical="center"/>
    </xf>
    <xf numFmtId="0" fontId="32" fillId="22" borderId="0" xfId="0" applyFont="1" applyFill="1" applyBorder="1" applyAlignment="1">
      <alignment horizontal="left" vertical="center"/>
    </xf>
    <xf numFmtId="0" fontId="16" fillId="22" borderId="0" xfId="0" applyFont="1" applyFill="1" applyBorder="1"/>
    <xf numFmtId="0" fontId="22" fillId="22" borderId="0" xfId="0" applyFont="1" applyFill="1" applyBorder="1" applyAlignment="1">
      <alignment horizontal="center"/>
    </xf>
    <xf numFmtId="0" fontId="22" fillId="22" borderId="0" xfId="0" applyFont="1" applyFill="1" applyBorder="1" applyAlignment="1">
      <alignment horizontal="right"/>
    </xf>
    <xf numFmtId="170" fontId="23" fillId="22" borderId="0" xfId="2" applyNumberFormat="1" applyFont="1" applyFill="1" applyBorder="1" applyAlignment="1">
      <alignment horizontal="center"/>
    </xf>
    <xf numFmtId="0" fontId="22" fillId="22" borderId="0" xfId="0" applyFont="1" applyFill="1" applyBorder="1" applyAlignment="1">
      <alignment vertical="center"/>
    </xf>
    <xf numFmtId="0" fontId="22" fillId="22" borderId="0" xfId="0" applyFont="1" applyFill="1" applyBorder="1" applyAlignment="1">
      <alignment horizontal="center" vertical="center"/>
    </xf>
    <xf numFmtId="0" fontId="22" fillId="22" borderId="0" xfId="0" applyFont="1" applyFill="1" applyBorder="1" applyAlignment="1">
      <alignment horizontal="center" vertical="center" wrapText="1"/>
    </xf>
    <xf numFmtId="0" fontId="22" fillId="22" borderId="0" xfId="0" applyFont="1" applyFill="1" applyBorder="1" applyAlignment="1">
      <alignment horizontal="left" vertical="center"/>
    </xf>
    <xf numFmtId="164" fontId="24" fillId="22" borderId="0" xfId="2" applyNumberFormat="1" applyFont="1" applyFill="1" applyBorder="1"/>
    <xf numFmtId="0" fontId="0" fillId="0" borderId="0" xfId="0" applyAlignment="1">
      <alignment wrapText="1"/>
    </xf>
    <xf numFmtId="0" fontId="33" fillId="22" borderId="0" xfId="0" applyFont="1" applyFill="1" applyBorder="1"/>
    <xf numFmtId="167" fontId="28" fillId="22" borderId="0" xfId="1" applyNumberFormat="1" applyFont="1" applyFill="1" applyBorder="1"/>
    <xf numFmtId="0" fontId="33" fillId="22" borderId="0" xfId="0" applyFont="1" applyFill="1" applyBorder="1" applyAlignment="1">
      <alignment horizontal="center"/>
    </xf>
    <xf numFmtId="0" fontId="33" fillId="22" borderId="0" xfId="0" applyFont="1" applyFill="1" applyBorder="1" applyAlignment="1">
      <alignment wrapText="1"/>
    </xf>
    <xf numFmtId="170" fontId="27" fillId="22" borderId="0" xfId="2" applyNumberFormat="1" applyFont="1" applyFill="1" applyBorder="1" applyAlignment="1">
      <alignment horizontal="center"/>
    </xf>
    <xf numFmtId="0" fontId="31" fillId="21" borderId="0" xfId="0" applyFont="1" applyFill="1" applyAlignment="1">
      <alignment horizontal="center"/>
    </xf>
    <xf numFmtId="0" fontId="33" fillId="22" borderId="0" xfId="0" applyFont="1" applyFill="1" applyBorder="1" applyAlignment="1">
      <alignment vertical="center"/>
    </xf>
    <xf numFmtId="0" fontId="33" fillId="22" borderId="0" xfId="0" applyFont="1" applyFill="1" applyBorder="1" applyAlignment="1">
      <alignment vertical="center" wrapText="1"/>
    </xf>
    <xf numFmtId="167" fontId="28" fillId="22" borderId="0" xfId="1" applyNumberFormat="1" applyFont="1" applyFill="1" applyBorder="1" applyAlignment="1">
      <alignment vertical="center"/>
    </xf>
    <xf numFmtId="170" fontId="27" fillId="22" borderId="0" xfId="2" applyNumberFormat="1" applyFont="1" applyFill="1" applyBorder="1" applyAlignment="1">
      <alignment vertical="center"/>
    </xf>
    <xf numFmtId="170" fontId="27" fillId="22" borderId="0" xfId="2" applyNumberFormat="1" applyFont="1" applyFill="1" applyBorder="1" applyAlignment="1">
      <alignment horizontal="center" vertical="center"/>
    </xf>
    <xf numFmtId="9" fontId="24" fillId="22" borderId="0" xfId="3" applyFont="1" applyFill="1" applyBorder="1" applyAlignment="1">
      <alignment vertical="center"/>
    </xf>
    <xf numFmtId="170" fontId="24" fillId="22" borderId="0" xfId="2" applyNumberFormat="1" applyFont="1" applyFill="1" applyBorder="1" applyAlignment="1">
      <alignment vertical="center"/>
    </xf>
    <xf numFmtId="171" fontId="27" fillId="22" borderId="0" xfId="2" applyNumberFormat="1" applyFont="1" applyFill="1" applyBorder="1"/>
    <xf numFmtId="0" fontId="34" fillId="21" borderId="0" xfId="0" applyFont="1" applyFill="1"/>
    <xf numFmtId="167" fontId="28" fillId="22" borderId="0" xfId="1" applyNumberFormat="1" applyFont="1" applyFill="1" applyBorder="1" applyAlignment="1">
      <alignment horizontal="center"/>
    </xf>
    <xf numFmtId="0" fontId="0" fillId="21" borderId="0" xfId="0" applyFill="1" applyAlignment="1">
      <alignment horizontal="center"/>
    </xf>
    <xf numFmtId="167" fontId="28" fillId="22" borderId="0" xfId="1" applyNumberFormat="1" applyFont="1" applyFill="1" applyBorder="1" applyAlignment="1">
      <alignment horizontal="center" vertical="center"/>
    </xf>
    <xf numFmtId="167" fontId="28" fillId="22" borderId="0" xfId="1" applyNumberFormat="1" applyFont="1" applyFill="1" applyBorder="1" applyAlignment="1">
      <alignment horizontal="right"/>
    </xf>
    <xf numFmtId="0" fontId="0" fillId="22" borderId="0" xfId="0" applyFill="1"/>
    <xf numFmtId="0" fontId="34" fillId="22" borderId="0" xfId="0" applyFont="1" applyFill="1"/>
    <xf numFmtId="0" fontId="35" fillId="22" borderId="0" xfId="0" applyFont="1" applyFill="1" applyAlignment="1">
      <alignment horizontal="right"/>
    </xf>
    <xf numFmtId="0" fontId="31" fillId="22" borderId="0" xfId="0" applyFont="1" applyFill="1" applyAlignment="1">
      <alignment horizontal="center"/>
    </xf>
    <xf numFmtId="167" fontId="34" fillId="22" borderId="0" xfId="1" applyNumberFormat="1" applyFont="1" applyFill="1"/>
    <xf numFmtId="0" fontId="7" fillId="21" borderId="0" xfId="0" applyFont="1" applyFill="1"/>
    <xf numFmtId="0" fontId="36" fillId="21" borderId="0" xfId="0" applyFont="1" applyFill="1" applyAlignment="1">
      <alignment horizontal="center"/>
    </xf>
    <xf numFmtId="2" fontId="24" fillId="22" borderId="0" xfId="2" applyNumberFormat="1" applyFont="1" applyFill="1" applyBorder="1" applyAlignment="1">
      <alignment horizontal="center" vertical="center"/>
    </xf>
    <xf numFmtId="0" fontId="37" fillId="21" borderId="0" xfId="0" applyFont="1" applyFill="1"/>
    <xf numFmtId="0" fontId="29" fillId="19" borderId="0" xfId="0" applyFont="1" applyFill="1" applyBorder="1" applyAlignment="1"/>
    <xf numFmtId="171" fontId="38" fillId="19" borderId="0" xfId="2" applyNumberFormat="1" applyFont="1" applyFill="1" applyBorder="1" applyProtection="1">
      <protection locked="0"/>
    </xf>
    <xf numFmtId="0" fontId="0" fillId="0" borderId="0" xfId="0" applyFill="1" applyBorder="1" applyAlignment="1" applyProtection="1">
      <alignment horizontal="center"/>
      <protection locked="0"/>
    </xf>
    <xf numFmtId="0" fontId="0" fillId="0" borderId="0" xfId="0" applyBorder="1" applyAlignment="1" applyProtection="1">
      <alignment horizontal="center"/>
      <protection locked="0"/>
    </xf>
    <xf numFmtId="0" fontId="0" fillId="18" borderId="9" xfId="0" applyFill="1" applyBorder="1" applyAlignment="1" applyProtection="1">
      <alignment horizontal="center"/>
      <protection locked="0"/>
    </xf>
    <xf numFmtId="0" fontId="23" fillId="22" borderId="0" xfId="0" applyFont="1" applyFill="1" applyBorder="1" applyAlignment="1">
      <alignment horizontal="center" vertical="center" wrapText="1"/>
    </xf>
  </cellXfs>
  <cellStyles count="5">
    <cellStyle name="Comma" xfId="1" builtinId="3"/>
    <cellStyle name="Currency" xfId="2" builtinId="4"/>
    <cellStyle name="Hyperlink" xfId="4" builtinId="8"/>
    <cellStyle name="Normal" xfId="0" builtinId="0"/>
    <cellStyle name="Per cent" xfId="3" builtinId="5"/>
  </cellStyles>
  <dxfs count="67">
    <dxf>
      <numFmt numFmtId="0" formatCode="General"/>
    </dxf>
    <dxf>
      <numFmt numFmtId="0" formatCode="General"/>
    </dxf>
    <dxf>
      <numFmt numFmtId="0" formatCode="General"/>
    </dxf>
    <dxf>
      <numFmt numFmtId="0" formatCode="General"/>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border outline="0">
        <left style="medium">
          <color indexed="64"/>
        </left>
      </border>
    </dxf>
    <dxf>
      <font>
        <color rgb="FFFFCCCC"/>
      </font>
    </dxf>
    <dxf>
      <font>
        <color rgb="FFFFCCCC"/>
      </font>
    </dxf>
    <dxf>
      <font>
        <color rgb="FFFFCCCC"/>
      </font>
    </dxf>
    <dxf>
      <font>
        <color rgb="FFFFCCCC"/>
      </font>
    </dxf>
    <dxf>
      <font>
        <color rgb="FFFFCCCC"/>
      </font>
    </dxf>
    <dxf>
      <font>
        <color rgb="FFFFCCCC"/>
      </font>
    </dxf>
    <dxf>
      <font>
        <color rgb="FFFFCCCC"/>
      </font>
    </dxf>
    <dxf>
      <font>
        <color rgb="FFFFCCCC"/>
      </font>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rgb="FFFFCCCC"/>
        </patternFill>
      </fill>
    </dxf>
    <dxf>
      <fill>
        <patternFill>
          <bgColor theme="9" tint="0.79998168889431442"/>
        </patternFill>
      </fill>
    </dxf>
    <dxf>
      <fill>
        <patternFill>
          <bgColor rgb="FFFFCCCC"/>
        </patternFill>
      </fill>
    </dxf>
    <dxf>
      <fill>
        <patternFill>
          <bgColor theme="9" tint="0.79998168889431442"/>
        </patternFill>
      </fill>
    </dxf>
    <dxf>
      <fill>
        <patternFill>
          <bgColor theme="9" tint="0.79998168889431442"/>
        </patternFill>
      </fill>
    </dxf>
    <dxf>
      <fill>
        <patternFill>
          <bgColor rgb="FFFFCCCC"/>
        </patternFill>
      </fill>
    </dxf>
    <dxf>
      <fill>
        <patternFill>
          <bgColor theme="9" tint="0.79998168889431442"/>
        </patternFill>
      </fill>
    </dxf>
    <dxf>
      <fill>
        <patternFill>
          <bgColor rgb="FFFFCCCC"/>
        </patternFill>
      </fill>
    </dxf>
    <dxf>
      <fill>
        <patternFill>
          <bgColor theme="9" tint="0.79998168889431442"/>
        </patternFill>
      </fill>
    </dxf>
    <dxf>
      <fill>
        <patternFill>
          <bgColor rgb="FFFFCCC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tint="0.79998168889431442"/>
        </patternFill>
      </fill>
    </dxf>
    <dxf>
      <fill>
        <patternFill>
          <bgColor theme="9" tint="0.79998168889431442"/>
        </patternFill>
      </fill>
    </dxf>
    <dxf>
      <fill>
        <patternFill>
          <bgColor rgb="FFFFCCCC"/>
        </patternFill>
      </fill>
    </dxf>
    <dxf>
      <fill>
        <patternFill>
          <bgColor theme="9" tint="0.79998168889431442"/>
        </patternFill>
      </fill>
    </dxf>
    <dxf>
      <fill>
        <patternFill>
          <bgColor rgb="FFFFCCCC"/>
        </patternFill>
      </fill>
    </dxf>
    <dxf>
      <fill>
        <patternFill>
          <bgColor theme="9" tint="0.79998168889431442"/>
        </patternFill>
      </fill>
    </dxf>
    <dxf>
      <fill>
        <patternFill>
          <bgColor theme="9" tint="0.79998168889431442"/>
        </patternFill>
      </fill>
    </dxf>
    <dxf>
      <fill>
        <patternFill>
          <bgColor rgb="FFFFCCCC"/>
        </patternFill>
      </fill>
    </dxf>
    <dxf>
      <fill>
        <patternFill>
          <bgColor theme="9" tint="0.79998168889431442"/>
        </patternFill>
      </fill>
    </dxf>
    <dxf>
      <fill>
        <patternFill>
          <bgColor rgb="FFFFCCCC"/>
        </patternFill>
      </fill>
    </dxf>
    <dxf>
      <fill>
        <patternFill>
          <bgColor theme="9" tint="0.79998168889431442"/>
        </patternFill>
      </fill>
    </dxf>
    <dxf>
      <fill>
        <patternFill>
          <bgColor rgb="FFFFCCCC"/>
        </patternFill>
      </fill>
    </dxf>
    <dxf>
      <font>
        <color rgb="FF9C0006"/>
      </font>
      <fill>
        <patternFill>
          <bgColor rgb="FFFFC7CE"/>
        </patternFill>
      </fill>
    </dxf>
    <dxf>
      <font>
        <color rgb="FF9C0006"/>
      </font>
      <fill>
        <patternFill>
          <bgColor rgb="FFFFC7CE"/>
        </patternFill>
      </fill>
    </dxf>
    <dxf>
      <fill>
        <patternFill>
          <bgColor rgb="FFFFCCCC"/>
        </patternFill>
      </fill>
    </dxf>
    <dxf>
      <fill>
        <patternFill>
          <bgColor theme="9" tint="0.79998168889431442"/>
        </patternFill>
      </fill>
    </dxf>
    <dxf>
      <fill>
        <patternFill>
          <bgColor theme="9" tint="0.79998168889431442"/>
        </patternFill>
      </fill>
    </dxf>
    <dxf>
      <fill>
        <patternFill>
          <bgColor rgb="FFFFCCCC"/>
        </patternFill>
      </fill>
    </dxf>
    <dxf>
      <fill>
        <patternFill>
          <bgColor theme="9" tint="0.79998168889431442"/>
        </patternFill>
      </fill>
    </dxf>
    <dxf>
      <fill>
        <patternFill>
          <bgColor rgb="FFFFCCCC"/>
        </patternFill>
      </fill>
    </dxf>
    <dxf>
      <fill>
        <patternFill>
          <bgColor theme="9" tint="0.79998168889431442"/>
        </patternFill>
      </fill>
    </dxf>
    <dxf>
      <font>
        <color rgb="FF9C0006"/>
      </font>
      <fill>
        <patternFill>
          <bgColor rgb="FFFFC7CE"/>
        </patternFill>
      </fill>
    </dxf>
    <dxf>
      <font>
        <color theme="1" tint="0.34998626667073579"/>
      </font>
    </dxf>
    <dxf>
      <font>
        <color theme="1" tint="0.34998626667073579"/>
      </font>
    </dxf>
    <dxf>
      <fill>
        <patternFill>
          <bgColor theme="5" tint="-0.24994659260841701"/>
        </patternFill>
      </fill>
    </dxf>
    <dxf>
      <fill>
        <patternFill>
          <bgColor theme="1" tint="0.24994659260841701"/>
        </patternFill>
      </fill>
    </dxf>
    <dxf>
      <fill>
        <patternFill>
          <bgColor theme="5" tint="-0.499984740745262"/>
        </patternFill>
      </fill>
    </dxf>
    <dxf>
      <fill>
        <patternFill>
          <bgColor rgb="FF00B0F0"/>
        </patternFill>
      </fill>
    </dxf>
    <dxf>
      <fill>
        <patternFill>
          <bgColor rgb="FF002060"/>
        </patternFill>
      </fill>
    </dxf>
    <dxf>
      <fill>
        <patternFill>
          <bgColor rgb="FF7030A0"/>
        </patternFill>
      </fill>
    </dxf>
    <dxf>
      <fill>
        <patternFill>
          <bgColor rgb="FF92D050"/>
        </patternFill>
      </fill>
    </dxf>
    <dxf>
      <fill>
        <patternFill>
          <bgColor rgb="FFFF0000"/>
        </patternFill>
      </fill>
    </dxf>
    <dxf>
      <fill>
        <patternFill>
          <bgColor rgb="FFFFC000"/>
        </patternFill>
      </fill>
    </dxf>
    <dxf>
      <fill>
        <patternFill>
          <bgColor rgb="FFFFC000"/>
        </patternFill>
      </fill>
    </dxf>
  </dxfs>
  <tableStyles count="0" defaultTableStyle="TableStyleMedium2" defaultPivotStyle="PivotStyleLight16"/>
  <colors>
    <mruColors>
      <color rgb="FFFFCCCC"/>
      <color rgb="FFFF7C80"/>
      <color rgb="FF33CCFF"/>
      <color rgb="FFC0AD86"/>
      <color rgb="FF666699"/>
      <color rgb="FFCC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onnections" Target="connections.xml"/><Relationship Id="rId3" Type="http://schemas.openxmlformats.org/officeDocument/2006/relationships/worksheet" Target="worksheets/sheet3.xml"/><Relationship Id="rId21"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AU"/>
              <a:t>Energy Costs</a:t>
            </a:r>
          </a:p>
        </c:rich>
      </c:tx>
      <c:layout>
        <c:manualLayout>
          <c:xMode val="edge"/>
          <c:yMode val="edge"/>
          <c:x val="0.41782633420822402"/>
          <c:y val="4.1666666666666664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1"/>
          <c:order val="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Dashboard!$C$8:$C$14</c:f>
              <c:strCache>
                <c:ptCount val="7"/>
                <c:pt idx="0">
                  <c:v>Month 0</c:v>
                </c:pt>
                <c:pt idx="2">
                  <c:v>Month 1</c:v>
                </c:pt>
                <c:pt idx="4">
                  <c:v>Month 2</c:v>
                </c:pt>
                <c:pt idx="6">
                  <c:v>Month 3</c:v>
                </c:pt>
              </c:strCache>
            </c:strRef>
          </c:cat>
          <c:val>
            <c:numRef>
              <c:f>Dashboard!$E$8:$E$14</c:f>
              <c:numCache>
                <c:formatCode>_("$"* #,##0.00_);_("$"* \(#,##0.00\);_("$"* "-"??_);_(@_)</c:formatCode>
                <c:ptCount val="7"/>
                <c:pt idx="0" formatCode="&quot;$&quot;#,##0">
                  <c:v>3338.6869444444446</c:v>
                </c:pt>
                <c:pt idx="2" formatCode="&quot;$&quot;#,##0">
                  <c:v>0</c:v>
                </c:pt>
                <c:pt idx="4" formatCode="&quot;$&quot;#,##0">
                  <c:v>0</c:v>
                </c:pt>
                <c:pt idx="6" formatCode="&quot;$&quot;#,##0">
                  <c:v>0</c:v>
                </c:pt>
              </c:numCache>
            </c:numRef>
          </c:val>
          <c:extLst>
            <c:ext xmlns:c16="http://schemas.microsoft.com/office/drawing/2014/chart" uri="{C3380CC4-5D6E-409C-BE32-E72D297353CC}">
              <c16:uniqueId val="{00000001-97A0-4E20-8800-4705A6D0A761}"/>
            </c:ext>
          </c:extLst>
        </c:ser>
        <c:dLbls>
          <c:showLegendKey val="0"/>
          <c:showVal val="0"/>
          <c:showCatName val="0"/>
          <c:showSerName val="0"/>
          <c:showPercent val="0"/>
          <c:showBubbleSize val="0"/>
        </c:dLbls>
        <c:gapWidth val="100"/>
        <c:overlap val="-24"/>
        <c:axId val="684933848"/>
        <c:axId val="681428680"/>
        <c:extLst>
          <c:ext xmlns:c15="http://schemas.microsoft.com/office/drawing/2012/chart" uri="{02D57815-91ED-43cb-92C2-25804820EDAC}">
            <c15:filteredBarSeries>
              <c15:ser>
                <c:idx val="0"/>
                <c:order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extLst>
                      <c:ext uri="{02D57815-91ED-43cb-92C2-25804820EDAC}">
                        <c15:formulaRef>
                          <c15:sqref>Dashboard!$C$8:$C$14</c15:sqref>
                        </c15:formulaRef>
                      </c:ext>
                    </c:extLst>
                    <c:strCache>
                      <c:ptCount val="7"/>
                      <c:pt idx="0">
                        <c:v>Month 0</c:v>
                      </c:pt>
                      <c:pt idx="2">
                        <c:v>Month 1</c:v>
                      </c:pt>
                      <c:pt idx="4">
                        <c:v>Month 2</c:v>
                      </c:pt>
                      <c:pt idx="6">
                        <c:v>Month 3</c:v>
                      </c:pt>
                    </c:strCache>
                  </c:strRef>
                </c:cat>
                <c:val>
                  <c:numRef>
                    <c:extLst>
                      <c:ext uri="{02D57815-91ED-43cb-92C2-25804820EDAC}">
                        <c15:formulaRef>
                          <c15:sqref>Dashboard!$D$8:$D$14</c15:sqref>
                        </c15:formulaRef>
                      </c:ext>
                    </c:extLst>
                    <c:numCache>
                      <c:formatCode>General</c:formatCode>
                      <c:ptCount val="7"/>
                    </c:numCache>
                  </c:numRef>
                </c:val>
                <c:extLst>
                  <c:ext xmlns:c16="http://schemas.microsoft.com/office/drawing/2014/chart" uri="{C3380CC4-5D6E-409C-BE32-E72D297353CC}">
                    <c16:uniqueId val="{00000000-97A0-4E20-8800-4705A6D0A761}"/>
                  </c:ext>
                </c:extLst>
              </c15:ser>
            </c15:filteredBarSeries>
          </c:ext>
        </c:extLst>
      </c:barChart>
      <c:catAx>
        <c:axId val="684933848"/>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681428680"/>
        <c:crosses val="autoZero"/>
        <c:auto val="1"/>
        <c:lblAlgn val="ctr"/>
        <c:lblOffset val="100"/>
        <c:noMultiLvlLbl val="0"/>
      </c:catAx>
      <c:valAx>
        <c:axId val="681428680"/>
        <c:scaling>
          <c:orientation val="minMax"/>
        </c:scaling>
        <c:delete val="0"/>
        <c:axPos val="l"/>
        <c:majorGridlines>
          <c:spPr>
            <a:ln w="9525" cap="flat" cmpd="sng" algn="ctr">
              <a:solidFill>
                <a:schemeClr val="lt1">
                  <a:lumMod val="95000"/>
                  <a:alpha val="10000"/>
                </a:schemeClr>
              </a:solidFill>
              <a:round/>
            </a:ln>
            <a:effectLst/>
          </c:spPr>
        </c:majorGridlines>
        <c:numFmt formatCode="&quot;$&quot;#,##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684933848"/>
        <c:crosses val="autoZero"/>
        <c:crossBetween val="between"/>
      </c:valAx>
      <c:spPr>
        <a:noFill/>
        <a:ln>
          <a:noFill/>
        </a:ln>
        <a:effectLst/>
      </c:spPr>
    </c:plotArea>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AU"/>
              <a:t>Future Savings</a:t>
            </a:r>
          </a:p>
        </c:rich>
      </c:tx>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Dashboard!$C$7:$D$7</c:f>
              <c:strCache>
                <c:ptCount val="2"/>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extLst>
                <c:ext xmlns:c15="http://schemas.microsoft.com/office/drawing/2012/chart" uri="{02D57815-91ED-43cb-92C2-25804820EDAC}">
                  <c15:fullRef>
                    <c15:sqref>Dashboard!$E$6:$U$6</c15:sqref>
                  </c15:fullRef>
                </c:ext>
              </c:extLst>
              <c:f>(Dashboard!$S$6,Dashboard!$U$6)</c:f>
              <c:strCache>
                <c:ptCount val="2"/>
                <c:pt idx="0">
                  <c:v>Net 1yr Saving</c:v>
                </c:pt>
                <c:pt idx="1">
                  <c:v>Net 5yr Saving</c:v>
                </c:pt>
              </c:strCache>
            </c:strRef>
          </c:cat>
          <c:val>
            <c:numRef>
              <c:extLst>
                <c:ext xmlns:c15="http://schemas.microsoft.com/office/drawing/2012/chart" uri="{02D57815-91ED-43cb-92C2-25804820EDAC}">
                  <c15:fullRef>
                    <c15:sqref>Dashboard!$E$7:$U$7</c15:sqref>
                  </c15:fullRef>
                </c:ext>
              </c:extLst>
              <c:f>(Dashboard!$S$7,Dashboard!$U$7)</c:f>
              <c:numCache>
                <c:formatCode>General</c:formatCode>
                <c:ptCount val="2"/>
              </c:numCache>
            </c:numRef>
          </c:val>
          <c:extLst>
            <c:ext xmlns:c16="http://schemas.microsoft.com/office/drawing/2014/chart" uri="{C3380CC4-5D6E-409C-BE32-E72D297353CC}">
              <c16:uniqueId val="{00000000-E735-4BA8-86A0-1B6A897B3A23}"/>
            </c:ext>
          </c:extLst>
        </c:ser>
        <c:ser>
          <c:idx val="1"/>
          <c:order val="1"/>
          <c:tx>
            <c:strRef>
              <c:f>Dashboard!$C$8:$D$8</c:f>
              <c:strCache>
                <c:ptCount val="2"/>
                <c:pt idx="0">
                  <c:v>Month 0</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extLst>
                <c:ext xmlns:c15="http://schemas.microsoft.com/office/drawing/2012/chart" uri="{02D57815-91ED-43cb-92C2-25804820EDAC}">
                  <c15:fullRef>
                    <c15:sqref>Dashboard!$E$6:$U$6</c15:sqref>
                  </c15:fullRef>
                </c:ext>
              </c:extLst>
              <c:f>(Dashboard!$S$6,Dashboard!$U$6)</c:f>
              <c:strCache>
                <c:ptCount val="2"/>
                <c:pt idx="0">
                  <c:v>Net 1yr Saving</c:v>
                </c:pt>
                <c:pt idx="1">
                  <c:v>Net 5yr Saving</c:v>
                </c:pt>
              </c:strCache>
            </c:strRef>
          </c:cat>
          <c:val>
            <c:numRef>
              <c:extLst>
                <c:ext xmlns:c15="http://schemas.microsoft.com/office/drawing/2012/chart" uri="{02D57815-91ED-43cb-92C2-25804820EDAC}">
                  <c15:fullRef>
                    <c15:sqref>Dashboard!$E$8:$U$8</c15:sqref>
                  </c15:fullRef>
                </c:ext>
              </c:extLst>
              <c:f>(Dashboard!$S$8,Dashboard!$U$8)</c:f>
              <c:numCache>
                <c:formatCode>General</c:formatCode>
                <c:ptCount val="2"/>
              </c:numCache>
            </c:numRef>
          </c:val>
          <c:extLst>
            <c:ext xmlns:c16="http://schemas.microsoft.com/office/drawing/2014/chart" uri="{C3380CC4-5D6E-409C-BE32-E72D297353CC}">
              <c16:uniqueId val="{00000001-E735-4BA8-86A0-1B6A897B3A23}"/>
            </c:ext>
          </c:extLst>
        </c:ser>
        <c:ser>
          <c:idx val="2"/>
          <c:order val="2"/>
          <c:tx>
            <c:strRef>
              <c:f>Dashboard!$C$9:$D$9</c:f>
              <c:strCache>
                <c:ptCount val="2"/>
                <c:pt idx="0">
                  <c:v>Month 0</c:v>
                </c:pt>
              </c:strCache>
            </c:strRef>
          </c:tx>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extLst>
                <c:ext xmlns:c15="http://schemas.microsoft.com/office/drawing/2012/chart" uri="{02D57815-91ED-43cb-92C2-25804820EDAC}">
                  <c15:fullRef>
                    <c15:sqref>Dashboard!$E$6:$U$6</c15:sqref>
                  </c15:fullRef>
                </c:ext>
              </c:extLst>
              <c:f>(Dashboard!$S$6,Dashboard!$U$6)</c:f>
              <c:strCache>
                <c:ptCount val="2"/>
                <c:pt idx="0">
                  <c:v>Net 1yr Saving</c:v>
                </c:pt>
                <c:pt idx="1">
                  <c:v>Net 5yr Saving</c:v>
                </c:pt>
              </c:strCache>
            </c:strRef>
          </c:cat>
          <c:val>
            <c:numRef>
              <c:extLst>
                <c:ext xmlns:c15="http://schemas.microsoft.com/office/drawing/2012/chart" uri="{02D57815-91ED-43cb-92C2-25804820EDAC}">
                  <c15:fullRef>
                    <c15:sqref>Dashboard!$E$9:$U$9</c15:sqref>
                  </c15:fullRef>
                </c:ext>
              </c:extLst>
              <c:f>(Dashboard!$S$9,Dashboard!$U$9)</c:f>
              <c:numCache>
                <c:formatCode>_("$"* #,##0.00_);_("$"* \(#,##0.00\);_("$"* "-"??_);_(@_)</c:formatCode>
                <c:ptCount val="2"/>
              </c:numCache>
            </c:numRef>
          </c:val>
          <c:extLst>
            <c:ext xmlns:c16="http://schemas.microsoft.com/office/drawing/2014/chart" uri="{C3380CC4-5D6E-409C-BE32-E72D297353CC}">
              <c16:uniqueId val="{00000002-E735-4BA8-86A0-1B6A897B3A23}"/>
            </c:ext>
          </c:extLst>
        </c:ser>
        <c:ser>
          <c:idx val="3"/>
          <c:order val="3"/>
          <c:tx>
            <c:strRef>
              <c:f>Dashboard!$C$10:$D$10</c:f>
              <c:strCache>
                <c:ptCount val="2"/>
                <c:pt idx="0">
                  <c:v>Month 1</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extLst>
                <c:ext xmlns:c15="http://schemas.microsoft.com/office/drawing/2012/chart" uri="{02D57815-91ED-43cb-92C2-25804820EDAC}">
                  <c15:fullRef>
                    <c15:sqref>Dashboard!$E$6:$U$6</c15:sqref>
                  </c15:fullRef>
                </c:ext>
              </c:extLst>
              <c:f>(Dashboard!$S$6,Dashboard!$U$6)</c:f>
              <c:strCache>
                <c:ptCount val="2"/>
                <c:pt idx="0">
                  <c:v>Net 1yr Saving</c:v>
                </c:pt>
                <c:pt idx="1">
                  <c:v>Net 5yr Saving</c:v>
                </c:pt>
              </c:strCache>
            </c:strRef>
          </c:cat>
          <c:val>
            <c:numRef>
              <c:extLst>
                <c:ext xmlns:c15="http://schemas.microsoft.com/office/drawing/2012/chart" uri="{02D57815-91ED-43cb-92C2-25804820EDAC}">
                  <c15:fullRef>
                    <c15:sqref>Dashboard!$E$10:$U$10</c15:sqref>
                  </c15:fullRef>
                </c:ext>
              </c:extLst>
              <c:f>(Dashboard!$S$10,Dashboard!$U$10)</c:f>
              <c:numCache>
                <c:formatCode>_("$"* #,##0_);_("$"* \(#,##0\);_("$"* "-"??_);_(@_)</c:formatCode>
                <c:ptCount val="2"/>
                <c:pt idx="0" formatCode="&quot;$&quot;#,##0">
                  <c:v>0</c:v>
                </c:pt>
                <c:pt idx="1" formatCode="&quot;$&quot;#,##0">
                  <c:v>0</c:v>
                </c:pt>
              </c:numCache>
            </c:numRef>
          </c:val>
          <c:extLst>
            <c:ext xmlns:c16="http://schemas.microsoft.com/office/drawing/2014/chart" uri="{C3380CC4-5D6E-409C-BE32-E72D297353CC}">
              <c16:uniqueId val="{00000003-E735-4BA8-86A0-1B6A897B3A23}"/>
            </c:ext>
          </c:extLst>
        </c:ser>
        <c:ser>
          <c:idx val="4"/>
          <c:order val="4"/>
          <c:tx>
            <c:strRef>
              <c:f>Dashboard!$C$11:$D$11</c:f>
              <c:strCache>
                <c:ptCount val="2"/>
                <c:pt idx="0">
                  <c:v>Month 1</c:v>
                </c:pt>
              </c:strCache>
            </c:strRef>
          </c:tx>
          <c:spPr>
            <a:gradFill rotWithShape="1">
              <a:gsLst>
                <a:gs pos="0">
                  <a:schemeClr val="accent5">
                    <a:satMod val="103000"/>
                    <a:lumMod val="102000"/>
                    <a:tint val="94000"/>
                  </a:schemeClr>
                </a:gs>
                <a:gs pos="50000">
                  <a:schemeClr val="accent5">
                    <a:satMod val="110000"/>
                    <a:lumMod val="100000"/>
                    <a:shade val="100000"/>
                  </a:schemeClr>
                </a:gs>
                <a:gs pos="100000">
                  <a:schemeClr val="accent5">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extLst>
                <c:ext xmlns:c15="http://schemas.microsoft.com/office/drawing/2012/chart" uri="{02D57815-91ED-43cb-92C2-25804820EDAC}">
                  <c15:fullRef>
                    <c15:sqref>Dashboard!$E$6:$U$6</c15:sqref>
                  </c15:fullRef>
                </c:ext>
              </c:extLst>
              <c:f>(Dashboard!$S$6,Dashboard!$U$6)</c:f>
              <c:strCache>
                <c:ptCount val="2"/>
                <c:pt idx="0">
                  <c:v>Net 1yr Saving</c:v>
                </c:pt>
                <c:pt idx="1">
                  <c:v>Net 5yr Saving</c:v>
                </c:pt>
              </c:strCache>
            </c:strRef>
          </c:cat>
          <c:val>
            <c:numRef>
              <c:extLst>
                <c:ext xmlns:c15="http://schemas.microsoft.com/office/drawing/2012/chart" uri="{02D57815-91ED-43cb-92C2-25804820EDAC}">
                  <c15:fullRef>
                    <c15:sqref>Dashboard!$E$11:$U$11</c15:sqref>
                  </c15:fullRef>
                </c:ext>
              </c:extLst>
              <c:f>(Dashboard!$S$11,Dashboard!$U$11)</c:f>
              <c:numCache>
                <c:formatCode>_("$"* #,##0_);_("$"* \(#,##0\);_("$"* "-"??_);_(@_)</c:formatCode>
                <c:ptCount val="2"/>
              </c:numCache>
            </c:numRef>
          </c:val>
          <c:extLst>
            <c:ext xmlns:c16="http://schemas.microsoft.com/office/drawing/2014/chart" uri="{C3380CC4-5D6E-409C-BE32-E72D297353CC}">
              <c16:uniqueId val="{00000004-E735-4BA8-86A0-1B6A897B3A23}"/>
            </c:ext>
          </c:extLst>
        </c:ser>
        <c:ser>
          <c:idx val="5"/>
          <c:order val="5"/>
          <c:tx>
            <c:strRef>
              <c:f>Dashboard!$C$12:$D$12</c:f>
              <c:strCache>
                <c:ptCount val="2"/>
                <c:pt idx="0">
                  <c:v>Month 2</c:v>
                </c:pt>
              </c:strCache>
            </c:strRef>
          </c:tx>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extLst>
                <c:ext xmlns:c15="http://schemas.microsoft.com/office/drawing/2012/chart" uri="{02D57815-91ED-43cb-92C2-25804820EDAC}">
                  <c15:fullRef>
                    <c15:sqref>Dashboard!$E$6:$U$6</c15:sqref>
                  </c15:fullRef>
                </c:ext>
              </c:extLst>
              <c:f>(Dashboard!$S$6,Dashboard!$U$6)</c:f>
              <c:strCache>
                <c:ptCount val="2"/>
                <c:pt idx="0">
                  <c:v>Net 1yr Saving</c:v>
                </c:pt>
                <c:pt idx="1">
                  <c:v>Net 5yr Saving</c:v>
                </c:pt>
              </c:strCache>
            </c:strRef>
          </c:cat>
          <c:val>
            <c:numRef>
              <c:extLst>
                <c:ext xmlns:c15="http://schemas.microsoft.com/office/drawing/2012/chart" uri="{02D57815-91ED-43cb-92C2-25804820EDAC}">
                  <c15:fullRef>
                    <c15:sqref>Dashboard!$E$12:$U$12</c15:sqref>
                  </c15:fullRef>
                </c:ext>
              </c:extLst>
              <c:f>(Dashboard!$S$12,Dashboard!$U$12)</c:f>
              <c:numCache>
                <c:formatCode>_("$"* #,##0_);_("$"* \(#,##0\);_("$"* "-"??_);_(@_)</c:formatCode>
                <c:ptCount val="2"/>
                <c:pt idx="0" formatCode="&quot;$&quot;#,##0">
                  <c:v>0</c:v>
                </c:pt>
                <c:pt idx="1" formatCode="&quot;$&quot;#,##0">
                  <c:v>0</c:v>
                </c:pt>
              </c:numCache>
            </c:numRef>
          </c:val>
          <c:extLst>
            <c:ext xmlns:c16="http://schemas.microsoft.com/office/drawing/2014/chart" uri="{C3380CC4-5D6E-409C-BE32-E72D297353CC}">
              <c16:uniqueId val="{00000005-E735-4BA8-86A0-1B6A897B3A23}"/>
            </c:ext>
          </c:extLst>
        </c:ser>
        <c:ser>
          <c:idx val="6"/>
          <c:order val="6"/>
          <c:tx>
            <c:strRef>
              <c:f>Dashboard!$C$13:$D$13</c:f>
              <c:strCache>
                <c:ptCount val="2"/>
                <c:pt idx="0">
                  <c:v>Month 2</c:v>
                </c:pt>
              </c:strCache>
            </c:strRef>
          </c:tx>
          <c:spPr>
            <a:gradFill rotWithShape="1">
              <a:gsLst>
                <a:gs pos="0">
                  <a:schemeClr val="accent1">
                    <a:lumMod val="60000"/>
                    <a:satMod val="103000"/>
                    <a:lumMod val="102000"/>
                    <a:tint val="94000"/>
                  </a:schemeClr>
                </a:gs>
                <a:gs pos="50000">
                  <a:schemeClr val="accent1">
                    <a:lumMod val="60000"/>
                    <a:satMod val="110000"/>
                    <a:lumMod val="100000"/>
                    <a:shade val="100000"/>
                  </a:schemeClr>
                </a:gs>
                <a:gs pos="100000">
                  <a:schemeClr val="accent1">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extLst>
                <c:ext xmlns:c15="http://schemas.microsoft.com/office/drawing/2012/chart" uri="{02D57815-91ED-43cb-92C2-25804820EDAC}">
                  <c15:fullRef>
                    <c15:sqref>Dashboard!$E$6:$U$6</c15:sqref>
                  </c15:fullRef>
                </c:ext>
              </c:extLst>
              <c:f>(Dashboard!$S$6,Dashboard!$U$6)</c:f>
              <c:strCache>
                <c:ptCount val="2"/>
                <c:pt idx="0">
                  <c:v>Net 1yr Saving</c:v>
                </c:pt>
                <c:pt idx="1">
                  <c:v>Net 5yr Saving</c:v>
                </c:pt>
              </c:strCache>
            </c:strRef>
          </c:cat>
          <c:val>
            <c:numRef>
              <c:extLst>
                <c:ext xmlns:c15="http://schemas.microsoft.com/office/drawing/2012/chart" uri="{02D57815-91ED-43cb-92C2-25804820EDAC}">
                  <c15:fullRef>
                    <c15:sqref>Dashboard!$E$13:$U$13</c15:sqref>
                  </c15:fullRef>
                </c:ext>
              </c:extLst>
              <c:f>(Dashboard!$S$13,Dashboard!$U$13)</c:f>
              <c:numCache>
                <c:formatCode>_("$"* #,##0_);_("$"* \(#,##0\);_("$"* "-"??_);_(@_)</c:formatCode>
                <c:ptCount val="2"/>
              </c:numCache>
            </c:numRef>
          </c:val>
          <c:extLst>
            <c:ext xmlns:c16="http://schemas.microsoft.com/office/drawing/2014/chart" uri="{C3380CC4-5D6E-409C-BE32-E72D297353CC}">
              <c16:uniqueId val="{00000006-E735-4BA8-86A0-1B6A897B3A23}"/>
            </c:ext>
          </c:extLst>
        </c:ser>
        <c:ser>
          <c:idx val="7"/>
          <c:order val="7"/>
          <c:tx>
            <c:strRef>
              <c:f>Dashboard!$C$14:$D$14</c:f>
              <c:strCache>
                <c:ptCount val="2"/>
                <c:pt idx="0">
                  <c:v>Month 3</c:v>
                </c:pt>
              </c:strCache>
            </c:strRef>
          </c:tx>
          <c:spPr>
            <a:gradFill rotWithShape="1">
              <a:gsLst>
                <a:gs pos="0">
                  <a:schemeClr val="accent2">
                    <a:lumMod val="60000"/>
                    <a:satMod val="103000"/>
                    <a:lumMod val="102000"/>
                    <a:tint val="94000"/>
                  </a:schemeClr>
                </a:gs>
                <a:gs pos="50000">
                  <a:schemeClr val="accent2">
                    <a:lumMod val="60000"/>
                    <a:satMod val="110000"/>
                    <a:lumMod val="100000"/>
                    <a:shade val="100000"/>
                  </a:schemeClr>
                </a:gs>
                <a:gs pos="100000">
                  <a:schemeClr val="accent2">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extLst>
                <c:ext xmlns:c15="http://schemas.microsoft.com/office/drawing/2012/chart" uri="{02D57815-91ED-43cb-92C2-25804820EDAC}">
                  <c15:fullRef>
                    <c15:sqref>Dashboard!$E$6:$U$6</c15:sqref>
                  </c15:fullRef>
                </c:ext>
              </c:extLst>
              <c:f>(Dashboard!$S$6,Dashboard!$U$6)</c:f>
              <c:strCache>
                <c:ptCount val="2"/>
                <c:pt idx="0">
                  <c:v>Net 1yr Saving</c:v>
                </c:pt>
                <c:pt idx="1">
                  <c:v>Net 5yr Saving</c:v>
                </c:pt>
              </c:strCache>
            </c:strRef>
          </c:cat>
          <c:val>
            <c:numRef>
              <c:extLst>
                <c:ext xmlns:c15="http://schemas.microsoft.com/office/drawing/2012/chart" uri="{02D57815-91ED-43cb-92C2-25804820EDAC}">
                  <c15:fullRef>
                    <c15:sqref>Dashboard!$E$14:$U$14</c15:sqref>
                  </c15:fullRef>
                </c:ext>
              </c:extLst>
              <c:f>(Dashboard!$S$14,Dashboard!$U$14)</c:f>
              <c:numCache>
                <c:formatCode>_("$"* #,##0_);_("$"* \(#,##0\);_("$"* "-"??_);_(@_)</c:formatCode>
                <c:ptCount val="2"/>
                <c:pt idx="0" formatCode="&quot;$&quot;#,##0">
                  <c:v>0</c:v>
                </c:pt>
                <c:pt idx="1" formatCode="&quot;$&quot;#,##0">
                  <c:v>0</c:v>
                </c:pt>
              </c:numCache>
            </c:numRef>
          </c:val>
          <c:extLst>
            <c:ext xmlns:c16="http://schemas.microsoft.com/office/drawing/2014/chart" uri="{C3380CC4-5D6E-409C-BE32-E72D297353CC}">
              <c16:uniqueId val="{00000007-E735-4BA8-86A0-1B6A897B3A23}"/>
            </c:ext>
          </c:extLst>
        </c:ser>
        <c:dLbls>
          <c:showLegendKey val="0"/>
          <c:showVal val="0"/>
          <c:showCatName val="0"/>
          <c:showSerName val="0"/>
          <c:showPercent val="0"/>
          <c:showBubbleSize val="0"/>
        </c:dLbls>
        <c:gapWidth val="100"/>
        <c:overlap val="-24"/>
        <c:axId val="592012928"/>
        <c:axId val="592013256"/>
      </c:barChart>
      <c:catAx>
        <c:axId val="592012928"/>
        <c:scaling>
          <c:orientation val="minMax"/>
        </c:scaling>
        <c:delete val="0"/>
        <c:axPos val="b"/>
        <c:numFmt formatCode="&quot;$&quot;#,##0.00" sourceLinked="0"/>
        <c:majorTickMark val="out"/>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92013256"/>
        <c:crosses val="autoZero"/>
        <c:auto val="1"/>
        <c:lblAlgn val="ctr"/>
        <c:lblOffset val="100"/>
        <c:noMultiLvlLbl val="0"/>
      </c:catAx>
      <c:valAx>
        <c:axId val="592013256"/>
        <c:scaling>
          <c:orientation val="minMax"/>
        </c:scaling>
        <c:delete val="0"/>
        <c:axPos val="l"/>
        <c:majorGridlines>
          <c:spPr>
            <a:ln w="9525" cap="flat" cmpd="sng" algn="ctr">
              <a:solidFill>
                <a:schemeClr val="lt1">
                  <a:lumMod val="95000"/>
                  <a:alpha val="10000"/>
                </a:schemeClr>
              </a:solidFill>
              <a:round/>
            </a:ln>
            <a:effectLst/>
          </c:spPr>
        </c:majorGridlines>
        <c:numFmt formatCode="&quot;$&quot;#,##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92012928"/>
        <c:crosses val="autoZero"/>
        <c:crossBetween val="between"/>
      </c:valAx>
      <c:spPr>
        <a:noFill/>
        <a:ln>
          <a:noFill/>
        </a:ln>
        <a:effectLst/>
      </c:spPr>
    </c:plotArea>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2.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9.png"/></Relationships>
</file>

<file path=xl/drawings/_rels/drawing3.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chart" Target="../charts/chart2.xml"/><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1" Type="http://schemas.openxmlformats.org/officeDocument/2006/relationships/image" Target="../media/image1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1.png"/></Relationships>
</file>

<file path=xl/drawings/drawing1.xml><?xml version="1.0" encoding="utf-8"?>
<xdr:wsDr xmlns:xdr="http://schemas.openxmlformats.org/drawingml/2006/spreadsheetDrawing" xmlns:a="http://schemas.openxmlformats.org/drawingml/2006/main">
  <xdr:twoCellAnchor editAs="oneCell">
    <xdr:from>
      <xdr:col>10</xdr:col>
      <xdr:colOff>258482</xdr:colOff>
      <xdr:row>3</xdr:row>
      <xdr:rowOff>143807</xdr:rowOff>
    </xdr:from>
    <xdr:to>
      <xdr:col>15</xdr:col>
      <xdr:colOff>1371599</xdr:colOff>
      <xdr:row>16</xdr:row>
      <xdr:rowOff>117707</xdr:rowOff>
    </xdr:to>
    <xdr:pic>
      <xdr:nvPicPr>
        <xdr:cNvPr id="2" name="Picture 1">
          <a:extLst>
            <a:ext uri="{FF2B5EF4-FFF2-40B4-BE49-F238E27FC236}">
              <a16:creationId xmlns:a16="http://schemas.microsoft.com/office/drawing/2014/main" id="{F728E979-AE9F-4AA8-8F78-1F0239A3FDA8}"/>
            </a:ext>
          </a:extLst>
        </xdr:cNvPr>
        <xdr:cNvPicPr>
          <a:picLocks noChangeAspect="1"/>
        </xdr:cNvPicPr>
      </xdr:nvPicPr>
      <xdr:blipFill>
        <a:blip xmlns:r="http://schemas.openxmlformats.org/officeDocument/2006/relationships" r:embed="rId1"/>
        <a:stretch>
          <a:fillRect/>
        </a:stretch>
      </xdr:blipFill>
      <xdr:spPr>
        <a:xfrm>
          <a:off x="8027894" y="875925"/>
          <a:ext cx="3735667" cy="2401841"/>
        </a:xfrm>
        <a:prstGeom prst="rect">
          <a:avLst/>
        </a:prstGeom>
      </xdr:spPr>
    </xdr:pic>
    <xdr:clientData/>
  </xdr:twoCellAnchor>
  <xdr:twoCellAnchor editAs="oneCell">
    <xdr:from>
      <xdr:col>4</xdr:col>
      <xdr:colOff>6724</xdr:colOff>
      <xdr:row>18</xdr:row>
      <xdr:rowOff>147917</xdr:rowOff>
    </xdr:from>
    <xdr:to>
      <xdr:col>6</xdr:col>
      <xdr:colOff>324305</xdr:colOff>
      <xdr:row>23</xdr:row>
      <xdr:rowOff>134181</xdr:rowOff>
    </xdr:to>
    <xdr:pic>
      <xdr:nvPicPr>
        <xdr:cNvPr id="3" name="Picture 2">
          <a:extLst>
            <a:ext uri="{FF2B5EF4-FFF2-40B4-BE49-F238E27FC236}">
              <a16:creationId xmlns:a16="http://schemas.microsoft.com/office/drawing/2014/main" id="{904A6DC9-4D18-4ECF-841B-59DEC33F1803}"/>
            </a:ext>
          </a:extLst>
        </xdr:cNvPr>
        <xdr:cNvPicPr>
          <a:picLocks noChangeAspect="1"/>
        </xdr:cNvPicPr>
      </xdr:nvPicPr>
      <xdr:blipFill>
        <a:blip xmlns:r="http://schemas.openxmlformats.org/officeDocument/2006/relationships" r:embed="rId2"/>
        <a:stretch>
          <a:fillRect/>
        </a:stretch>
      </xdr:blipFill>
      <xdr:spPr>
        <a:xfrm>
          <a:off x="6132606" y="3681505"/>
          <a:ext cx="1542757" cy="1674617"/>
        </a:xfrm>
        <a:prstGeom prst="rect">
          <a:avLst/>
        </a:prstGeom>
      </xdr:spPr>
    </xdr:pic>
    <xdr:clientData/>
  </xdr:twoCellAnchor>
  <xdr:twoCellAnchor editAs="oneCell">
    <xdr:from>
      <xdr:col>7</xdr:col>
      <xdr:colOff>479986</xdr:colOff>
      <xdr:row>18</xdr:row>
      <xdr:rowOff>95704</xdr:rowOff>
    </xdr:from>
    <xdr:to>
      <xdr:col>12</xdr:col>
      <xdr:colOff>327707</xdr:colOff>
      <xdr:row>24</xdr:row>
      <xdr:rowOff>57897</xdr:rowOff>
    </xdr:to>
    <xdr:pic>
      <xdr:nvPicPr>
        <xdr:cNvPr id="4" name="Picture 3">
          <a:extLst>
            <a:ext uri="{FF2B5EF4-FFF2-40B4-BE49-F238E27FC236}">
              <a16:creationId xmlns:a16="http://schemas.microsoft.com/office/drawing/2014/main" id="{57A44885-CED8-4726-9D32-F58002A4DEAB}"/>
            </a:ext>
          </a:extLst>
        </xdr:cNvPr>
        <xdr:cNvPicPr>
          <a:picLocks noChangeAspect="1"/>
        </xdr:cNvPicPr>
      </xdr:nvPicPr>
      <xdr:blipFill>
        <a:blip xmlns:r="http://schemas.openxmlformats.org/officeDocument/2006/relationships" r:embed="rId3"/>
        <a:stretch>
          <a:fillRect/>
        </a:stretch>
      </xdr:blipFill>
      <xdr:spPr>
        <a:xfrm>
          <a:off x="6643221" y="3629292"/>
          <a:ext cx="2910662" cy="1837311"/>
        </a:xfrm>
        <a:prstGeom prst="rect">
          <a:avLst/>
        </a:prstGeom>
      </xdr:spPr>
    </xdr:pic>
    <xdr:clientData/>
  </xdr:twoCellAnchor>
  <xdr:twoCellAnchor editAs="oneCell">
    <xdr:from>
      <xdr:col>4</xdr:col>
      <xdr:colOff>32124</xdr:colOff>
      <xdr:row>29</xdr:row>
      <xdr:rowOff>24652</xdr:rowOff>
    </xdr:from>
    <xdr:to>
      <xdr:col>6</xdr:col>
      <xdr:colOff>343275</xdr:colOff>
      <xdr:row>35</xdr:row>
      <xdr:rowOff>949</xdr:rowOff>
    </xdr:to>
    <xdr:pic>
      <xdr:nvPicPr>
        <xdr:cNvPr id="5" name="Picture 4">
          <a:extLst>
            <a:ext uri="{FF2B5EF4-FFF2-40B4-BE49-F238E27FC236}">
              <a16:creationId xmlns:a16="http://schemas.microsoft.com/office/drawing/2014/main" id="{D52B9354-1758-4783-BB8C-BA2C40AAB00B}"/>
            </a:ext>
          </a:extLst>
        </xdr:cNvPr>
        <xdr:cNvPicPr>
          <a:picLocks noChangeAspect="1"/>
        </xdr:cNvPicPr>
      </xdr:nvPicPr>
      <xdr:blipFill>
        <a:blip xmlns:r="http://schemas.openxmlformats.org/officeDocument/2006/relationships" r:embed="rId4"/>
        <a:stretch>
          <a:fillRect/>
        </a:stretch>
      </xdr:blipFill>
      <xdr:spPr>
        <a:xfrm>
          <a:off x="6158006" y="5612652"/>
          <a:ext cx="1536327" cy="1706859"/>
        </a:xfrm>
        <a:prstGeom prst="rect">
          <a:avLst/>
        </a:prstGeom>
      </xdr:spPr>
    </xdr:pic>
    <xdr:clientData/>
  </xdr:twoCellAnchor>
  <xdr:twoCellAnchor editAs="oneCell">
    <xdr:from>
      <xdr:col>7</xdr:col>
      <xdr:colOff>90181</xdr:colOff>
      <xdr:row>29</xdr:row>
      <xdr:rowOff>28282</xdr:rowOff>
    </xdr:from>
    <xdr:to>
      <xdr:col>12</xdr:col>
      <xdr:colOff>416753</xdr:colOff>
      <xdr:row>34</xdr:row>
      <xdr:rowOff>159131</xdr:rowOff>
    </xdr:to>
    <xdr:pic>
      <xdr:nvPicPr>
        <xdr:cNvPr id="6" name="Picture 5">
          <a:extLst>
            <a:ext uri="{FF2B5EF4-FFF2-40B4-BE49-F238E27FC236}">
              <a16:creationId xmlns:a16="http://schemas.microsoft.com/office/drawing/2014/main" id="{2ABBAD6A-779D-4E6B-83F1-31587DA2BF6D}"/>
            </a:ext>
          </a:extLst>
        </xdr:cNvPr>
        <xdr:cNvPicPr>
          <a:picLocks noChangeAspect="1"/>
        </xdr:cNvPicPr>
      </xdr:nvPicPr>
      <xdr:blipFill>
        <a:blip xmlns:r="http://schemas.openxmlformats.org/officeDocument/2006/relationships" r:embed="rId5"/>
        <a:stretch>
          <a:fillRect/>
        </a:stretch>
      </xdr:blipFill>
      <xdr:spPr>
        <a:xfrm>
          <a:off x="8053828" y="5616282"/>
          <a:ext cx="3389513" cy="1677261"/>
        </a:xfrm>
        <a:prstGeom prst="rect">
          <a:avLst/>
        </a:prstGeom>
      </xdr:spPr>
    </xdr:pic>
    <xdr:clientData/>
  </xdr:twoCellAnchor>
  <xdr:twoCellAnchor editAs="oneCell">
    <xdr:from>
      <xdr:col>16</xdr:col>
      <xdr:colOff>445247</xdr:colOff>
      <xdr:row>18</xdr:row>
      <xdr:rowOff>134472</xdr:rowOff>
    </xdr:from>
    <xdr:to>
      <xdr:col>19</xdr:col>
      <xdr:colOff>327959</xdr:colOff>
      <xdr:row>24</xdr:row>
      <xdr:rowOff>95829</xdr:rowOff>
    </xdr:to>
    <xdr:pic>
      <xdr:nvPicPr>
        <xdr:cNvPr id="8" name="Picture 7">
          <a:extLst>
            <a:ext uri="{FF2B5EF4-FFF2-40B4-BE49-F238E27FC236}">
              <a16:creationId xmlns:a16="http://schemas.microsoft.com/office/drawing/2014/main" id="{02BF882E-8F8F-422A-99E0-53C7FB79AB69}"/>
            </a:ext>
          </a:extLst>
        </xdr:cNvPr>
        <xdr:cNvPicPr>
          <a:picLocks noChangeAspect="1"/>
        </xdr:cNvPicPr>
      </xdr:nvPicPr>
      <xdr:blipFill>
        <a:blip xmlns:r="http://schemas.openxmlformats.org/officeDocument/2006/relationships" r:embed="rId6"/>
        <a:stretch>
          <a:fillRect/>
        </a:stretch>
      </xdr:blipFill>
      <xdr:spPr>
        <a:xfrm>
          <a:off x="13668188" y="3668060"/>
          <a:ext cx="1549027" cy="1836475"/>
        </a:xfrm>
        <a:prstGeom prst="rect">
          <a:avLst/>
        </a:prstGeom>
      </xdr:spPr>
    </xdr:pic>
    <xdr:clientData/>
  </xdr:twoCellAnchor>
  <xdr:twoCellAnchor editAs="oneCell">
    <xdr:from>
      <xdr:col>20</xdr:col>
      <xdr:colOff>37352</xdr:colOff>
      <xdr:row>18</xdr:row>
      <xdr:rowOff>82178</xdr:rowOff>
    </xdr:from>
    <xdr:to>
      <xdr:col>24</xdr:col>
      <xdr:colOff>537882</xdr:colOff>
      <xdr:row>24</xdr:row>
      <xdr:rowOff>90476</xdr:rowOff>
    </xdr:to>
    <xdr:pic>
      <xdr:nvPicPr>
        <xdr:cNvPr id="10" name="Picture 9">
          <a:extLst>
            <a:ext uri="{FF2B5EF4-FFF2-40B4-BE49-F238E27FC236}">
              <a16:creationId xmlns:a16="http://schemas.microsoft.com/office/drawing/2014/main" id="{62080B53-F7E6-452C-99BA-C8D1D407A152}"/>
            </a:ext>
          </a:extLst>
        </xdr:cNvPr>
        <xdr:cNvPicPr>
          <a:picLocks noChangeAspect="1"/>
        </xdr:cNvPicPr>
      </xdr:nvPicPr>
      <xdr:blipFill>
        <a:blip xmlns:r="http://schemas.openxmlformats.org/officeDocument/2006/relationships" r:embed="rId7"/>
        <a:stretch>
          <a:fillRect/>
        </a:stretch>
      </xdr:blipFill>
      <xdr:spPr>
        <a:xfrm>
          <a:off x="15710646" y="3615766"/>
          <a:ext cx="2950883" cy="1883416"/>
        </a:xfrm>
        <a:prstGeom prst="rect">
          <a:avLst/>
        </a:prstGeom>
      </xdr:spPr>
    </xdr:pic>
    <xdr:clientData/>
  </xdr:twoCellAnchor>
  <xdr:twoCellAnchor editAs="oneCell">
    <xdr:from>
      <xdr:col>17</xdr:col>
      <xdr:colOff>314961</xdr:colOff>
      <xdr:row>31</xdr:row>
      <xdr:rowOff>99360</xdr:rowOff>
    </xdr:from>
    <xdr:to>
      <xdr:col>18</xdr:col>
      <xdr:colOff>500537</xdr:colOff>
      <xdr:row>33</xdr:row>
      <xdr:rowOff>4</xdr:rowOff>
    </xdr:to>
    <xdr:pic>
      <xdr:nvPicPr>
        <xdr:cNvPr id="11" name="Picture 10">
          <a:extLst>
            <a:ext uri="{FF2B5EF4-FFF2-40B4-BE49-F238E27FC236}">
              <a16:creationId xmlns:a16="http://schemas.microsoft.com/office/drawing/2014/main" id="{448DB81C-96CA-437E-A0EF-54C2AAA28A24}"/>
            </a:ext>
          </a:extLst>
        </xdr:cNvPr>
        <xdr:cNvPicPr>
          <a:picLocks noChangeAspect="1"/>
        </xdr:cNvPicPr>
      </xdr:nvPicPr>
      <xdr:blipFill>
        <a:blip xmlns:r="http://schemas.openxmlformats.org/officeDocument/2006/relationships" r:embed="rId4"/>
        <a:stretch>
          <a:fillRect/>
        </a:stretch>
      </xdr:blipFill>
      <xdr:spPr>
        <a:xfrm>
          <a:off x="14494137" y="6815419"/>
          <a:ext cx="798165" cy="886761"/>
        </a:xfrm>
        <a:prstGeom prst="rect">
          <a:avLst/>
        </a:prstGeom>
      </xdr:spPr>
    </xdr:pic>
    <xdr:clientData/>
  </xdr:twoCellAnchor>
  <xdr:twoCellAnchor editAs="oneCell">
    <xdr:from>
      <xdr:col>20</xdr:col>
      <xdr:colOff>310783</xdr:colOff>
      <xdr:row>30</xdr:row>
      <xdr:rowOff>174069</xdr:rowOff>
    </xdr:from>
    <xdr:to>
      <xdr:col>21</xdr:col>
      <xdr:colOff>465060</xdr:colOff>
      <xdr:row>32</xdr:row>
      <xdr:rowOff>97121</xdr:rowOff>
    </xdr:to>
    <xdr:pic>
      <xdr:nvPicPr>
        <xdr:cNvPr id="12" name="Picture 11">
          <a:extLst>
            <a:ext uri="{FF2B5EF4-FFF2-40B4-BE49-F238E27FC236}">
              <a16:creationId xmlns:a16="http://schemas.microsoft.com/office/drawing/2014/main" id="{8E83BEC7-551B-4287-A25F-838B86850F62}"/>
            </a:ext>
          </a:extLst>
        </xdr:cNvPr>
        <xdr:cNvPicPr>
          <a:picLocks noChangeAspect="1"/>
        </xdr:cNvPicPr>
      </xdr:nvPicPr>
      <xdr:blipFill>
        <a:blip xmlns:r="http://schemas.openxmlformats.org/officeDocument/2006/relationships" r:embed="rId6"/>
        <a:stretch>
          <a:fillRect/>
        </a:stretch>
      </xdr:blipFill>
      <xdr:spPr>
        <a:xfrm>
          <a:off x="16327724" y="6703363"/>
          <a:ext cx="766865" cy="909170"/>
        </a:xfrm>
        <a:prstGeom prst="rect">
          <a:avLst/>
        </a:prstGeom>
      </xdr:spPr>
    </xdr:pic>
    <xdr:clientData/>
  </xdr:twoCellAnchor>
  <xdr:twoCellAnchor>
    <xdr:from>
      <xdr:col>18</xdr:col>
      <xdr:colOff>44829</xdr:colOff>
      <xdr:row>28</xdr:row>
      <xdr:rowOff>104592</xdr:rowOff>
    </xdr:from>
    <xdr:to>
      <xdr:col>21</xdr:col>
      <xdr:colOff>156108</xdr:colOff>
      <xdr:row>31</xdr:row>
      <xdr:rowOff>3366</xdr:rowOff>
    </xdr:to>
    <xdr:sp macro="" textlink="">
      <xdr:nvSpPr>
        <xdr:cNvPr id="13" name="Arrow: Curved Down 12">
          <a:extLst>
            <a:ext uri="{FF2B5EF4-FFF2-40B4-BE49-F238E27FC236}">
              <a16:creationId xmlns:a16="http://schemas.microsoft.com/office/drawing/2014/main" id="{9C5DE2FC-ACA0-4D6A-A7C8-4DA3AE75A448}"/>
            </a:ext>
          </a:extLst>
        </xdr:cNvPr>
        <xdr:cNvSpPr/>
      </xdr:nvSpPr>
      <xdr:spPr>
        <a:xfrm>
          <a:off x="14836594" y="6260357"/>
          <a:ext cx="1949043" cy="459068"/>
        </a:xfrm>
        <a:prstGeom prst="curvedDownArrow">
          <a:avLst/>
        </a:prstGeom>
        <a:solidFill>
          <a:srgbClr val="00B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solidFill>
              <a:schemeClr val="tx1"/>
            </a:solidFill>
          </a:endParaRPr>
        </a:p>
      </xdr:txBody>
    </xdr:sp>
    <xdr:clientData/>
  </xdr:twoCellAnchor>
  <xdr:twoCellAnchor>
    <xdr:from>
      <xdr:col>18</xdr:col>
      <xdr:colOff>144936</xdr:colOff>
      <xdr:row>32</xdr:row>
      <xdr:rowOff>182283</xdr:rowOff>
    </xdr:from>
    <xdr:to>
      <xdr:col>21</xdr:col>
      <xdr:colOff>105876</xdr:colOff>
      <xdr:row>35</xdr:row>
      <xdr:rowOff>97119</xdr:rowOff>
    </xdr:to>
    <xdr:sp macro="" textlink="">
      <xdr:nvSpPr>
        <xdr:cNvPr id="14" name="Arrow: Curved Down 13">
          <a:extLst>
            <a:ext uri="{FF2B5EF4-FFF2-40B4-BE49-F238E27FC236}">
              <a16:creationId xmlns:a16="http://schemas.microsoft.com/office/drawing/2014/main" id="{ACADA6EE-F37A-4CCF-9F04-4FF9F4341BD3}"/>
            </a:ext>
          </a:extLst>
        </xdr:cNvPr>
        <xdr:cNvSpPr/>
      </xdr:nvSpPr>
      <xdr:spPr>
        <a:xfrm rot="10800000">
          <a:off x="14936701" y="7697695"/>
          <a:ext cx="1798704" cy="475130"/>
        </a:xfrm>
        <a:prstGeom prst="curvedDownArrow">
          <a:avLst/>
        </a:prstGeom>
        <a:solidFill>
          <a:srgbClr val="00B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solidFill>
              <a:schemeClr val="tx1"/>
            </a:solidFill>
          </a:endParaRPr>
        </a:p>
      </xdr:txBody>
    </xdr:sp>
    <xdr:clientData/>
  </xdr:twoCellAnchor>
  <xdr:twoCellAnchor editAs="oneCell">
    <xdr:from>
      <xdr:col>1</xdr:col>
      <xdr:colOff>12700</xdr:colOff>
      <xdr:row>2</xdr:row>
      <xdr:rowOff>79970</xdr:rowOff>
    </xdr:from>
    <xdr:to>
      <xdr:col>3</xdr:col>
      <xdr:colOff>159965</xdr:colOff>
      <xdr:row>14</xdr:row>
      <xdr:rowOff>76200</xdr:rowOff>
    </xdr:to>
    <xdr:pic>
      <xdr:nvPicPr>
        <xdr:cNvPr id="15" name="Picture 14">
          <a:extLst>
            <a:ext uri="{FF2B5EF4-FFF2-40B4-BE49-F238E27FC236}">
              <a16:creationId xmlns:a16="http://schemas.microsoft.com/office/drawing/2014/main" id="{2BD7668C-891B-4A58-AD52-DABD5F7012CB}"/>
            </a:ext>
          </a:extLst>
        </xdr:cNvPr>
        <xdr:cNvPicPr>
          <a:picLocks noChangeAspect="1"/>
        </xdr:cNvPicPr>
      </xdr:nvPicPr>
      <xdr:blipFill>
        <a:blip xmlns:r="http://schemas.openxmlformats.org/officeDocument/2006/relationships" r:embed="rId8"/>
        <a:stretch>
          <a:fillRect/>
        </a:stretch>
      </xdr:blipFill>
      <xdr:spPr>
        <a:xfrm>
          <a:off x="450850" y="448270"/>
          <a:ext cx="3246065" cy="238383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42721</xdr:colOff>
      <xdr:row>25</xdr:row>
      <xdr:rowOff>155288</xdr:rowOff>
    </xdr:from>
    <xdr:to>
      <xdr:col>37</xdr:col>
      <xdr:colOff>316929</xdr:colOff>
      <xdr:row>46</xdr:row>
      <xdr:rowOff>177800</xdr:rowOff>
    </xdr:to>
    <xdr:pic>
      <xdr:nvPicPr>
        <xdr:cNvPr id="4" name="Picture 3">
          <a:extLst>
            <a:ext uri="{FF2B5EF4-FFF2-40B4-BE49-F238E27FC236}">
              <a16:creationId xmlns:a16="http://schemas.microsoft.com/office/drawing/2014/main" id="{2F93381B-19E1-4C4A-9034-072DB9789278}"/>
            </a:ext>
          </a:extLst>
        </xdr:cNvPr>
        <xdr:cNvPicPr>
          <a:picLocks noChangeAspect="1"/>
        </xdr:cNvPicPr>
      </xdr:nvPicPr>
      <xdr:blipFill>
        <a:blip xmlns:r="http://schemas.openxmlformats.org/officeDocument/2006/relationships" r:embed="rId1"/>
        <a:stretch>
          <a:fillRect/>
        </a:stretch>
      </xdr:blipFill>
      <xdr:spPr>
        <a:xfrm>
          <a:off x="42721" y="4581238"/>
          <a:ext cx="8732408" cy="4067462"/>
        </a:xfrm>
        <a:prstGeom prst="rect">
          <a:avLst/>
        </a:prstGeom>
      </xdr:spPr>
    </xdr:pic>
    <xdr:clientData/>
  </xdr:twoCellAnchor>
  <xdr:twoCellAnchor editAs="oneCell">
    <xdr:from>
      <xdr:col>2</xdr:col>
      <xdr:colOff>24550</xdr:colOff>
      <xdr:row>2</xdr:row>
      <xdr:rowOff>177800</xdr:rowOff>
    </xdr:from>
    <xdr:to>
      <xdr:col>36</xdr:col>
      <xdr:colOff>116916</xdr:colOff>
      <xdr:row>24</xdr:row>
      <xdr:rowOff>120650</xdr:rowOff>
    </xdr:to>
    <xdr:pic>
      <xdr:nvPicPr>
        <xdr:cNvPr id="5" name="Picture 4">
          <a:extLst>
            <a:ext uri="{FF2B5EF4-FFF2-40B4-BE49-F238E27FC236}">
              <a16:creationId xmlns:a16="http://schemas.microsoft.com/office/drawing/2014/main" id="{3A75B5C6-A49E-4A84-BEF0-90E357DA43CE}"/>
            </a:ext>
          </a:extLst>
        </xdr:cNvPr>
        <xdr:cNvPicPr>
          <a:picLocks noChangeAspect="1"/>
        </xdr:cNvPicPr>
      </xdr:nvPicPr>
      <xdr:blipFill>
        <a:blip xmlns:r="http://schemas.openxmlformats.org/officeDocument/2006/relationships" r:embed="rId2">
          <a:alphaModFix amt="61000"/>
        </a:blip>
        <a:stretch>
          <a:fillRect/>
        </a:stretch>
      </xdr:blipFill>
      <xdr:spPr>
        <a:xfrm>
          <a:off x="259500" y="546100"/>
          <a:ext cx="8080666" cy="3803650"/>
        </a:xfrm>
        <a:prstGeom prst="rect">
          <a:avLst/>
        </a:prstGeom>
      </xdr:spPr>
    </xdr:pic>
    <xdr:clientData/>
  </xdr:twoCellAnchor>
  <xdr:twoCellAnchor editAs="oneCell">
    <xdr:from>
      <xdr:col>40</xdr:col>
      <xdr:colOff>742950</xdr:colOff>
      <xdr:row>28</xdr:row>
      <xdr:rowOff>146050</xdr:rowOff>
    </xdr:from>
    <xdr:to>
      <xdr:col>42</xdr:col>
      <xdr:colOff>527050</xdr:colOff>
      <xdr:row>40</xdr:row>
      <xdr:rowOff>52750</xdr:rowOff>
    </xdr:to>
    <xdr:pic>
      <xdr:nvPicPr>
        <xdr:cNvPr id="6" name="Picture 5">
          <a:extLst>
            <a:ext uri="{FF2B5EF4-FFF2-40B4-BE49-F238E27FC236}">
              <a16:creationId xmlns:a16="http://schemas.microsoft.com/office/drawing/2014/main" id="{50B227B8-CFE3-4A19-9B4F-189889A48BA5}"/>
            </a:ext>
          </a:extLst>
        </xdr:cNvPr>
        <xdr:cNvPicPr>
          <a:picLocks noChangeAspect="1"/>
        </xdr:cNvPicPr>
      </xdr:nvPicPr>
      <xdr:blipFill>
        <a:blip xmlns:r="http://schemas.openxmlformats.org/officeDocument/2006/relationships" r:embed="rId3">
          <a:alphaModFix amt="48000"/>
        </a:blip>
        <a:stretch>
          <a:fillRect/>
        </a:stretch>
      </xdr:blipFill>
      <xdr:spPr>
        <a:xfrm>
          <a:off x="10737850" y="5340350"/>
          <a:ext cx="2641600" cy="22562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568324</xdr:colOff>
      <xdr:row>17</xdr:row>
      <xdr:rowOff>133350</xdr:rowOff>
    </xdr:from>
    <xdr:to>
      <xdr:col>12</xdr:col>
      <xdr:colOff>88899</xdr:colOff>
      <xdr:row>35</xdr:row>
      <xdr:rowOff>12700</xdr:rowOff>
    </xdr:to>
    <xdr:graphicFrame macro="">
      <xdr:nvGraphicFramePr>
        <xdr:cNvPr id="2" name="Chart 1">
          <a:extLst>
            <a:ext uri="{FF2B5EF4-FFF2-40B4-BE49-F238E27FC236}">
              <a16:creationId xmlns:a16="http://schemas.microsoft.com/office/drawing/2014/main" id="{6DEF16C7-FEDB-467D-9197-891916EC892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781050</xdr:colOff>
      <xdr:row>17</xdr:row>
      <xdr:rowOff>101600</xdr:rowOff>
    </xdr:from>
    <xdr:to>
      <xdr:col>21</xdr:col>
      <xdr:colOff>0</xdr:colOff>
      <xdr:row>35</xdr:row>
      <xdr:rowOff>25400</xdr:rowOff>
    </xdr:to>
    <xdr:graphicFrame macro="">
      <xdr:nvGraphicFramePr>
        <xdr:cNvPr id="3" name="Chart 2">
          <a:extLst>
            <a:ext uri="{FF2B5EF4-FFF2-40B4-BE49-F238E27FC236}">
              <a16:creationId xmlns:a16="http://schemas.microsoft.com/office/drawing/2014/main" id="{552F74E8-74D4-432E-A12D-02F06EE165D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9</xdr:col>
      <xdr:colOff>82550</xdr:colOff>
      <xdr:row>37</xdr:row>
      <xdr:rowOff>19050</xdr:rowOff>
    </xdr:from>
    <xdr:to>
      <xdr:col>14</xdr:col>
      <xdr:colOff>107950</xdr:colOff>
      <xdr:row>49</xdr:row>
      <xdr:rowOff>65450</xdr:rowOff>
    </xdr:to>
    <xdr:pic>
      <xdr:nvPicPr>
        <xdr:cNvPr id="4" name="Picture 3">
          <a:extLst>
            <a:ext uri="{FF2B5EF4-FFF2-40B4-BE49-F238E27FC236}">
              <a16:creationId xmlns:a16="http://schemas.microsoft.com/office/drawing/2014/main" id="{764D9CF9-CB81-4DDB-A21C-D3055FC5D989}"/>
            </a:ext>
          </a:extLst>
        </xdr:cNvPr>
        <xdr:cNvPicPr>
          <a:picLocks noChangeAspect="1"/>
        </xdr:cNvPicPr>
      </xdr:nvPicPr>
      <xdr:blipFill>
        <a:blip xmlns:r="http://schemas.openxmlformats.org/officeDocument/2006/relationships" r:embed="rId3">
          <a:alphaModFix amt="48000"/>
        </a:blip>
        <a:stretch>
          <a:fillRect/>
        </a:stretch>
      </xdr:blipFill>
      <xdr:spPr>
        <a:xfrm>
          <a:off x="5099050" y="7251700"/>
          <a:ext cx="2641600" cy="22562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14</xdr:col>
      <xdr:colOff>361950</xdr:colOff>
      <xdr:row>1</xdr:row>
      <xdr:rowOff>12700</xdr:rowOff>
    </xdr:from>
    <xdr:to>
      <xdr:col>15</xdr:col>
      <xdr:colOff>88900</xdr:colOff>
      <xdr:row>11</xdr:row>
      <xdr:rowOff>179750</xdr:rowOff>
    </xdr:to>
    <xdr:pic>
      <xdr:nvPicPr>
        <xdr:cNvPr id="2" name="Picture 1">
          <a:extLst>
            <a:ext uri="{FF2B5EF4-FFF2-40B4-BE49-F238E27FC236}">
              <a16:creationId xmlns:a16="http://schemas.microsoft.com/office/drawing/2014/main" id="{B33E60EF-0B61-4336-B3CC-50E315F17EDB}"/>
            </a:ext>
          </a:extLst>
        </xdr:cNvPr>
        <xdr:cNvPicPr>
          <a:picLocks noChangeAspect="1"/>
        </xdr:cNvPicPr>
      </xdr:nvPicPr>
      <xdr:blipFill>
        <a:blip xmlns:r="http://schemas.openxmlformats.org/officeDocument/2006/relationships" r:embed="rId1">
          <a:alphaModFix amt="48000"/>
        </a:blip>
        <a:stretch>
          <a:fillRect/>
        </a:stretch>
      </xdr:blipFill>
      <xdr:spPr>
        <a:xfrm>
          <a:off x="9302750" y="196850"/>
          <a:ext cx="2641600" cy="22562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14</xdr:col>
      <xdr:colOff>533400</xdr:colOff>
      <xdr:row>1</xdr:row>
      <xdr:rowOff>152400</xdr:rowOff>
    </xdr:from>
    <xdr:to>
      <xdr:col>15</xdr:col>
      <xdr:colOff>158750</xdr:colOff>
      <xdr:row>12</xdr:row>
      <xdr:rowOff>122600</xdr:rowOff>
    </xdr:to>
    <xdr:pic>
      <xdr:nvPicPr>
        <xdr:cNvPr id="2" name="Picture 1">
          <a:extLst>
            <a:ext uri="{FF2B5EF4-FFF2-40B4-BE49-F238E27FC236}">
              <a16:creationId xmlns:a16="http://schemas.microsoft.com/office/drawing/2014/main" id="{BA082D00-E663-4E00-AEBD-CC09AF1A96AE}"/>
            </a:ext>
          </a:extLst>
        </xdr:cNvPr>
        <xdr:cNvPicPr>
          <a:picLocks noChangeAspect="1"/>
        </xdr:cNvPicPr>
      </xdr:nvPicPr>
      <xdr:blipFill>
        <a:blip xmlns:r="http://schemas.openxmlformats.org/officeDocument/2006/relationships" r:embed="rId1">
          <a:alphaModFix amt="48000"/>
        </a:blip>
        <a:stretch>
          <a:fillRect/>
        </a:stretch>
      </xdr:blipFill>
      <xdr:spPr>
        <a:xfrm>
          <a:off x="10064750" y="336550"/>
          <a:ext cx="2641600" cy="22562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14</xdr:col>
      <xdr:colOff>508000</xdr:colOff>
      <xdr:row>1</xdr:row>
      <xdr:rowOff>19050</xdr:rowOff>
    </xdr:from>
    <xdr:to>
      <xdr:col>15</xdr:col>
      <xdr:colOff>234950</xdr:colOff>
      <xdr:row>12</xdr:row>
      <xdr:rowOff>1950</xdr:rowOff>
    </xdr:to>
    <xdr:pic>
      <xdr:nvPicPr>
        <xdr:cNvPr id="2" name="Picture 1">
          <a:extLst>
            <a:ext uri="{FF2B5EF4-FFF2-40B4-BE49-F238E27FC236}">
              <a16:creationId xmlns:a16="http://schemas.microsoft.com/office/drawing/2014/main" id="{BD23ED51-EB3C-4F4F-911A-AF20D2086558}"/>
            </a:ext>
          </a:extLst>
        </xdr:cNvPr>
        <xdr:cNvPicPr>
          <a:picLocks noChangeAspect="1"/>
        </xdr:cNvPicPr>
      </xdr:nvPicPr>
      <xdr:blipFill>
        <a:blip xmlns:r="http://schemas.openxmlformats.org/officeDocument/2006/relationships" r:embed="rId1">
          <a:alphaModFix amt="48000"/>
        </a:blip>
        <a:stretch>
          <a:fillRect/>
        </a:stretch>
      </xdr:blipFill>
      <xdr:spPr>
        <a:xfrm>
          <a:off x="9613900" y="203200"/>
          <a:ext cx="2641600" cy="2256200"/>
        </a:xfrm>
        <a:prstGeom prst="rect">
          <a:avLst/>
        </a:prstGeom>
      </xdr:spPr>
    </xdr:pic>
    <xdr:clientData/>
  </xdr:twoCellAnchor>
</xdr:wsDr>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xternalData_1" connectionId="1" xr16:uid="{86833CF7-5ECE-4644-ABAF-5635C0273529}" autoFormatId="16" applyNumberFormats="0" applyBorderFormats="0" applyFontFormats="0" applyPatternFormats="0" applyAlignmentFormats="0" applyWidthHeightFormats="0">
  <queryTableRefresh nextId="11" unboundColumnsRight="2">
    <queryTableFields count="10">
      <queryTableField id="1" name="Action ID" tableColumnId="1"/>
      <queryTableField id="2" name="Item" tableColumnId="2"/>
      <queryTableField id="3" name="Location" tableColumnId="3"/>
      <queryTableField id="4" name="Capital (each)" tableColumnId="4"/>
      <queryTableField id="5" name="Saving (%)" tableColumnId="5"/>
      <queryTableField id="6" name="Floor 1 No. of" tableColumnId="6"/>
      <queryTableField id="7" name="Floor 1 capital" tableColumnId="7"/>
      <queryTableField id="8" name="Floor 1 saving / mnth" tableColumnId="8"/>
      <queryTableField id="9" dataBound="0" tableColumnId="9"/>
      <queryTableField id="10" dataBound="0" tableColumnId="10"/>
    </queryTableFields>
  </queryTableRefresh>
</queryTable>
</file>

<file path=xl/tables/_rels/table3.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B6A4BFFD-502A-4B12-9822-75A3AA378115}" name="Table1" displayName="Table1" ref="O5:P7" totalsRowShown="0">
  <autoFilter ref="O5:P7" xr:uid="{888B3613-B638-4CB5-A335-5C50E48A014F}"/>
  <tableColumns count="2">
    <tableColumn id="1" xr3:uid="{4BCA3D39-C88B-44A6-A3EB-2A1E79E7B945}" name="Column1"/>
    <tableColumn id="2" xr3:uid="{5A907582-E825-46AD-8CBD-82DEFE1E07BB}" name="Column2"/>
  </tableColumns>
  <tableStyleInfo name="TableStyleMedium7"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CB9E9E9B-81D8-4588-B336-0046F01C2AE3}" name="Opportunities" displayName="Opportunities" ref="B68:I83" totalsRowShown="0" tableBorderDxfId="7">
  <autoFilter ref="B68:I83" xr:uid="{BEAC22C6-C6E5-4072-9FE9-D178881F52A3}"/>
  <tableColumns count="8">
    <tableColumn id="1" xr3:uid="{2874F239-E6D8-4673-BD73-865040C92413}" name="Action ID"/>
    <tableColumn id="2" xr3:uid="{EDA57CBD-C643-4574-B020-BACAB9A873A3}" name="Item"/>
    <tableColumn id="3" xr3:uid="{0536E7BD-5208-4379-B9C3-E54F97BD2503}" name="Location"/>
    <tableColumn id="4" xr3:uid="{0CEEE545-2E8C-4B22-B4B1-B71230344451}" name="Capital (each)"/>
    <tableColumn id="5" xr3:uid="{889D7ADC-057A-49D9-AC0F-BBA6026051A5}" name="Saving (%)" dataDxfId="6"/>
    <tableColumn id="6" xr3:uid="{117EB187-3D71-4189-B138-E80AF1E785D2}" name="Floor 1 No. of"/>
    <tableColumn id="7" xr3:uid="{2A2A315E-B454-453A-BA11-5A60285EBCD3}" name="Floor 1 capital" dataDxfId="5" dataCellStyle="Comma"/>
    <tableColumn id="8" xr3:uid="{FA997149-70FF-4294-A6A1-1B8997C2C438}" name="Floor 1 saving / mnth" dataDxfId="4" dataCellStyle="Currency"/>
  </tableColumns>
  <tableStyleInfo name="TableStyleLight1"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4ECC9B16-A10F-4795-BB16-C09E8596454F}" name="Opportunities_2" displayName="Opportunities_2" ref="A1:J16" tableType="queryTable" totalsRowShown="0">
  <autoFilter ref="A1:J16" xr:uid="{E0FD7503-F789-42B3-9C14-E44C5AE0499E}"/>
  <sortState xmlns:xlrd2="http://schemas.microsoft.com/office/spreadsheetml/2017/richdata2" ref="A2:J16">
    <sortCondition ref="J1:J16"/>
  </sortState>
  <tableColumns count="10">
    <tableColumn id="1" xr3:uid="{BA367191-EEF0-46D1-9F8B-8A1C262465FB}" uniqueName="1" name="Action ID" queryTableFieldId="1"/>
    <tableColumn id="2" xr3:uid="{6E8C1C2B-1897-49D7-A7C8-66287594909B}" uniqueName="2" name="Item" queryTableFieldId="2" dataDxfId="3"/>
    <tableColumn id="3" xr3:uid="{B487D792-CA9D-4BFC-93BC-8F9329D2EBDD}" uniqueName="3" name="Location" queryTableFieldId="3" dataDxfId="2"/>
    <tableColumn id="4" xr3:uid="{59F1203B-EA59-43D2-906A-26AEB3D260EB}" uniqueName="4" name="Capital (each)" queryTableFieldId="4"/>
    <tableColumn id="5" xr3:uid="{99C86AF1-BA03-4E4B-9DCF-FF8F76CE0B79}" uniqueName="5" name="Saving (%)" queryTableFieldId="5"/>
    <tableColumn id="6" xr3:uid="{E0903FBF-FFAD-4A48-B16E-F276A9CA8C55}" uniqueName="6" name="Floor 1 No. of" queryTableFieldId="6"/>
    <tableColumn id="7" xr3:uid="{FAFEB9AA-AE29-4B33-AFA6-2A2AA2630247}" uniqueName="7" name="Floor 1 capital" queryTableFieldId="7"/>
    <tableColumn id="8" xr3:uid="{761F1C17-8BA0-426E-BB58-D104C44D9255}" uniqueName="8" name="Floor 1 saving / mnth" queryTableFieldId="8"/>
    <tableColumn id="9" xr3:uid="{FC4D5285-F9D9-42A2-AE57-EC25501CBC50}" uniqueName="9" name="Net 1 yr saving" queryTableFieldId="9" dataDxfId="1">
      <calculatedColumnFormula>Opportunities_2[[#This Row],[Floor 1 saving / mnth]]*12-Opportunities_2[[#This Row],[Floor 1 capital]]</calculatedColumnFormula>
    </tableColumn>
    <tableColumn id="10" xr3:uid="{7AC55CD1-5C0A-4F54-88C6-343B8DF5FF49}" uniqueName="10" name="Net 5 year saving" queryTableFieldId="10" dataDxfId="0">
      <calculatedColumnFormula>Opportunities_2[[#This Row],[Floor 1 saving / mnth]]*60-Opportunities_2[[#This Row],[Floor 1 capital]]</calculatedColumnFormula>
    </tableColumn>
  </tableColumns>
  <tableStyleInfo name="TableStyleMedium7"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table" Target="../tables/table1.xml"/></Relationships>
</file>

<file path=xl/worksheets/_rels/sheet11.xml.rels><?xml version="1.0" encoding="UTF-8" standalone="yes"?>
<Relationships xmlns="http://schemas.openxmlformats.org/package/2006/relationships"><Relationship Id="rId8" Type="http://schemas.openxmlformats.org/officeDocument/2006/relationships/hyperlink" Target="https://www.tafesa.edu.au/docs/greening-tafesa/building_office_equipment.pdf" TargetMode="External"/><Relationship Id="rId13" Type="http://schemas.openxmlformats.org/officeDocument/2006/relationships/hyperlink" Target="https://www.clickenergy.com.au/news-blog/how-much-will-energy-efficient-windows-save-you" TargetMode="External"/><Relationship Id="rId18" Type="http://schemas.openxmlformats.org/officeDocument/2006/relationships/hyperlink" Target="https://www.nabers.gov.au/reverse-calculators" TargetMode="External"/><Relationship Id="rId3" Type="http://schemas.openxmlformats.org/officeDocument/2006/relationships/hyperlink" Target="https://energy.mo.gov/sites/energy/files/energy-star_save-energy-money-and-prevent-pollution-with-led-exit-signs.pdf" TargetMode="External"/><Relationship Id="rId7" Type="http://schemas.openxmlformats.org/officeDocument/2006/relationships/hyperlink" Target="https://energy.mo.gov/sites/energy/files/energy-star_save-energy-money-and-prevent-pollution-with-led-exit-signs.pdf" TargetMode="External"/><Relationship Id="rId12" Type="http://schemas.openxmlformats.org/officeDocument/2006/relationships/hyperlink" Target="https://reg.energyrating.gov.au/comparator/product_types/64/search/?wrapper_search=&amp;expired_products=on&amp;brand_names=toshiba&amp;model_number=&amp;installation_type=Single+Split+System&amp;cycle_type=&amp;output_mode=output_heating&amp;output_range=" TargetMode="External"/><Relationship Id="rId17" Type="http://schemas.openxmlformats.org/officeDocument/2006/relationships/hyperlink" Target="https://www.ess.nsw.gov.au/Home/Document-Search/Legislation/Energy-Savings-Scheme-Rule-of-2009/Energy-Savings-Scheme-Rule-of-2009-30-March-2020" TargetMode="External"/><Relationship Id="rId2" Type="http://schemas.openxmlformats.org/officeDocument/2006/relationships/hyperlink" Target="https://www.tafesa.edu.au/docs/greening-tafesa/building_office_equipment.pdf" TargetMode="External"/><Relationship Id="rId16" Type="http://schemas.openxmlformats.org/officeDocument/2006/relationships/hyperlink" Target="https://www.ess.nsw.gov.au/Home/Document-Search/Legislation/Energy-Savings-Scheme-Rule-of-2009/Energy-Savings-Scheme-Rule-of-2009-30-March-2020" TargetMode="External"/><Relationship Id="rId1" Type="http://schemas.openxmlformats.org/officeDocument/2006/relationships/hyperlink" Target="https://www.ess.nsw.gov.au/Home/Document-Search/Legislation/Energy-Savings-Scheme-Rule-of-2009/Energy-Savings-Scheme-Rule-of-2009-30-March-2020" TargetMode="External"/><Relationship Id="rId6" Type="http://schemas.openxmlformats.org/officeDocument/2006/relationships/hyperlink" Target="https://www.energy.gov/energysaver/appliances-and-electronics/energy-efficient-computers-home-office-equipment-and" TargetMode="External"/><Relationship Id="rId11" Type="http://schemas.openxmlformats.org/officeDocument/2006/relationships/hyperlink" Target="https://reg.energyrating.gov.au/comparator/product_types/64/search/?wrapper_search=&amp;expired_products=on&amp;brand_names=toshiba&amp;model_number=&amp;installation_type=Single+Split+System&amp;cycle_type=&amp;output_mode=output_heating&amp;output_range=" TargetMode="External"/><Relationship Id="rId5" Type="http://schemas.openxmlformats.org/officeDocument/2006/relationships/hyperlink" Target="https://www.cleanenergyresourceteams.org/your-old-refrigerator-energy-hog" TargetMode="External"/><Relationship Id="rId15" Type="http://schemas.openxmlformats.org/officeDocument/2006/relationships/hyperlink" Target="https://www.ess.nsw.gov.au/Home/Document-Search/Legislation/Energy-Savings-Scheme-Rule-of-2009/Energy-Savings-Scheme-Rule-of-2009-30-March-2020" TargetMode="External"/><Relationship Id="rId10" Type="http://schemas.openxmlformats.org/officeDocument/2006/relationships/hyperlink" Target="https://www.canstarblue.com.au/electricity/real-cost-using-microwave/" TargetMode="External"/><Relationship Id="rId19" Type="http://schemas.openxmlformats.org/officeDocument/2006/relationships/table" Target="../tables/table2.xml"/><Relationship Id="rId4" Type="http://schemas.openxmlformats.org/officeDocument/2006/relationships/hyperlink" Target="https://www.energuide.be/en/questions-answers/how-much-power-does-a-computer-use-and-how-much-co2-does-that-represent/54/" TargetMode="External"/><Relationship Id="rId9" Type="http://schemas.openxmlformats.org/officeDocument/2006/relationships/hyperlink" Target="https://www.canstarblue.com.au/electricity/real-cost-using-microwave/" TargetMode="External"/><Relationship Id="rId14" Type="http://schemas.openxmlformats.org/officeDocument/2006/relationships/hyperlink" Target="https://www.ess.nsw.gov.au/Home/Document-Search/Legislation/Energy-Savings-Scheme-Rule-of-2009/Energy-Savings-Scheme-Rule-of-2009-30-March-2020" TargetMode="External"/></Relationships>
</file>

<file path=xl/worksheets/_rels/sheet12.xml.rels><?xml version="1.0" encoding="UTF-8" standalone="yes"?>
<Relationships xmlns="http://schemas.openxmlformats.org/package/2006/relationships"><Relationship Id="rId3" Type="http://schemas.openxmlformats.org/officeDocument/2006/relationships/hyperlink" Target="https://www.clickenergy.com.au/news-blog/how-much-will-energy-efficient-windows-save-you" TargetMode="External"/><Relationship Id="rId7" Type="http://schemas.openxmlformats.org/officeDocument/2006/relationships/hyperlink" Target="https://www.ess.nsw.gov.au/Home/Document-Search/Legislation/Energy-Savings-Scheme-Rule-of-2009/Energy-Savings-Scheme-Rule-of-2009-30-March-2020" TargetMode="External"/><Relationship Id="rId2" Type="http://schemas.openxmlformats.org/officeDocument/2006/relationships/hyperlink" Target="https://reg.energyrating.gov.au/comparator/product_types/64/search/?wrapper_search=&amp;expired_products=on&amp;brand_names=toshiba&amp;model_number=&amp;installation_type=Single+Split+System&amp;cycle_type=&amp;output_mode=output_heating&amp;output_range=" TargetMode="External"/><Relationship Id="rId1" Type="http://schemas.openxmlformats.org/officeDocument/2006/relationships/hyperlink" Target="https://reg.energyrating.gov.au/comparator/product_types/64/search/?wrapper_search=&amp;expired_products=on&amp;brand_names=toshiba&amp;model_number=&amp;installation_type=Single+Split+System&amp;cycle_type=&amp;output_mode=output_heating&amp;output_range=" TargetMode="External"/><Relationship Id="rId6" Type="http://schemas.openxmlformats.org/officeDocument/2006/relationships/hyperlink" Target="https://www.ess.nsw.gov.au/Home/Document-Search/Legislation/Energy-Savings-Scheme-Rule-of-2009/Energy-Savings-Scheme-Rule-of-2009-30-March-2020" TargetMode="External"/><Relationship Id="rId5" Type="http://schemas.openxmlformats.org/officeDocument/2006/relationships/hyperlink" Target="https://www.ess.nsw.gov.au/Home/Document-Search/Legislation/Energy-Savings-Scheme-Rule-of-2009/Energy-Savings-Scheme-Rule-of-2009-30-March-2020" TargetMode="External"/><Relationship Id="rId4" Type="http://schemas.openxmlformats.org/officeDocument/2006/relationships/hyperlink" Target="https://www.ess.nsw.gov.au/Home/Document-Search/Legislation/Energy-Savings-Scheme-Rule-of-2009/Energy-Savings-Scheme-Rule-of-2009-30-March-2020" TargetMode="Externa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15.xml.rels><?xml version="1.0" encoding="UTF-8" standalone="yes"?>
<Relationships xmlns="http://schemas.openxmlformats.org/package/2006/relationships"><Relationship Id="rId1" Type="http://schemas.openxmlformats.org/officeDocument/2006/relationships/table" Target="../tables/table3.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45129E-C954-47C9-A57C-ABAE656235FD}">
  <dimension ref="A1:AL82"/>
  <sheetViews>
    <sheetView tabSelected="1" zoomScaleNormal="100" workbookViewId="0"/>
  </sheetViews>
  <sheetFormatPr baseColWidth="10" defaultColWidth="8.83203125" defaultRowHeight="15" x14ac:dyDescent="0.2"/>
  <cols>
    <col min="1" max="1" width="6.33203125" customWidth="1"/>
    <col min="2" max="2" width="3.33203125" customWidth="1"/>
    <col min="3" max="3" width="41.1640625" customWidth="1"/>
    <col min="4" max="4" width="3.6640625" customWidth="1"/>
    <col min="14" max="14" width="8.1640625" customWidth="1"/>
    <col min="15" max="15" width="3.1640625" customWidth="1"/>
    <col min="16" max="16" width="34.1640625" customWidth="1"/>
    <col min="17" max="17" width="6.33203125" customWidth="1"/>
    <col min="26" max="26" width="2.33203125" customWidth="1"/>
  </cols>
  <sheetData>
    <row r="1" spans="1:38" x14ac:dyDescent="0.2">
      <c r="A1" s="96"/>
      <c r="B1" s="96"/>
      <c r="C1" s="96"/>
      <c r="D1" s="96"/>
      <c r="E1" s="96"/>
      <c r="F1" s="96"/>
      <c r="G1" s="96"/>
      <c r="H1" s="96"/>
      <c r="I1" s="96"/>
      <c r="J1" s="96"/>
      <c r="K1" s="96"/>
      <c r="L1" s="96"/>
      <c r="M1" s="96"/>
      <c r="N1" s="96"/>
      <c r="O1" s="96"/>
      <c r="P1" s="96"/>
      <c r="Q1" s="96"/>
      <c r="R1" s="96"/>
      <c r="S1" s="96"/>
      <c r="T1" s="96"/>
      <c r="U1" s="96"/>
      <c r="V1" s="96"/>
      <c r="W1" s="96"/>
      <c r="X1" s="96"/>
      <c r="Y1" s="96"/>
      <c r="Z1" s="96"/>
      <c r="AA1" s="96"/>
      <c r="AB1" s="96"/>
      <c r="AC1" s="96"/>
      <c r="AD1" s="96"/>
      <c r="AE1" s="96"/>
      <c r="AF1" s="96"/>
      <c r="AG1" s="96"/>
      <c r="AH1" s="96"/>
      <c r="AI1" s="96"/>
      <c r="AJ1" s="96"/>
      <c r="AK1" s="96"/>
      <c r="AL1" s="96"/>
    </row>
    <row r="2" spans="1:38" x14ac:dyDescent="0.2">
      <c r="A2" s="96"/>
      <c r="B2" s="96"/>
      <c r="C2" s="96"/>
      <c r="D2" s="96"/>
      <c r="E2" s="96"/>
      <c r="F2" s="96"/>
      <c r="G2" s="96"/>
      <c r="H2" s="96"/>
      <c r="I2" s="96"/>
      <c r="J2" s="96"/>
      <c r="K2" s="96"/>
      <c r="L2" s="96"/>
      <c r="M2" s="96"/>
      <c r="N2" s="96"/>
      <c r="O2" s="96"/>
      <c r="P2" s="96"/>
      <c r="Q2" s="96"/>
      <c r="R2" s="96"/>
      <c r="S2" s="96"/>
      <c r="T2" s="96"/>
      <c r="U2" s="96"/>
      <c r="V2" s="96"/>
      <c r="W2" s="96"/>
      <c r="X2" s="96"/>
      <c r="Y2" s="96"/>
      <c r="Z2" s="96"/>
      <c r="AA2" s="96"/>
      <c r="AB2" s="96"/>
      <c r="AC2" s="96"/>
      <c r="AD2" s="96"/>
      <c r="AE2" s="96"/>
      <c r="AF2" s="96"/>
      <c r="AG2" s="96"/>
      <c r="AH2" s="96"/>
      <c r="AI2" s="96"/>
      <c r="AJ2" s="96"/>
      <c r="AK2" s="96"/>
      <c r="AL2" s="96"/>
    </row>
    <row r="3" spans="1:38" ht="29" x14ac:dyDescent="0.35">
      <c r="A3" s="96"/>
      <c r="B3" s="96"/>
      <c r="C3" s="96"/>
      <c r="D3" s="96"/>
      <c r="E3" s="96"/>
      <c r="F3" s="96"/>
      <c r="G3" s="96"/>
      <c r="H3" s="96"/>
      <c r="I3" s="96"/>
      <c r="J3" s="96"/>
      <c r="K3" s="96"/>
      <c r="L3" s="97" t="s">
        <v>180</v>
      </c>
      <c r="M3" s="96"/>
      <c r="N3" s="96"/>
      <c r="O3" s="96"/>
      <c r="P3" s="96"/>
      <c r="Q3" s="96"/>
      <c r="R3" s="96"/>
      <c r="S3" s="96"/>
      <c r="T3" s="96"/>
      <c r="U3" s="96"/>
      <c r="V3" s="96"/>
      <c r="W3" s="96"/>
      <c r="X3" s="96"/>
      <c r="Y3" s="96"/>
      <c r="Z3" s="96"/>
      <c r="AA3" s="96"/>
      <c r="AB3" s="96"/>
      <c r="AC3" s="96"/>
      <c r="AD3" s="96"/>
      <c r="AE3" s="96"/>
      <c r="AF3" s="96"/>
      <c r="AG3" s="96"/>
      <c r="AH3" s="96"/>
      <c r="AI3" s="96"/>
      <c r="AJ3" s="96"/>
      <c r="AK3" s="96"/>
      <c r="AL3" s="96"/>
    </row>
    <row r="4" spans="1:38" x14ac:dyDescent="0.2">
      <c r="A4" s="96"/>
      <c r="B4" s="96"/>
      <c r="C4" s="96"/>
      <c r="D4" s="96"/>
      <c r="E4" s="96"/>
      <c r="F4" s="96"/>
      <c r="G4" s="96"/>
      <c r="H4" s="96"/>
      <c r="I4" s="96"/>
      <c r="J4" s="96"/>
      <c r="K4" s="96"/>
      <c r="L4" s="96"/>
      <c r="M4" s="96"/>
      <c r="N4" s="96"/>
      <c r="O4" s="96"/>
      <c r="P4" s="96"/>
      <c r="Q4" s="96"/>
      <c r="R4" s="96"/>
      <c r="S4" s="96"/>
      <c r="T4" s="96"/>
      <c r="U4" s="96"/>
      <c r="V4" s="96"/>
      <c r="W4" s="96"/>
      <c r="X4" s="96"/>
      <c r="Y4" s="96"/>
      <c r="Z4" s="96"/>
      <c r="AA4" s="96"/>
      <c r="AB4" s="96"/>
      <c r="AC4" s="96"/>
      <c r="AD4" s="96"/>
      <c r="AE4" s="96"/>
      <c r="AF4" s="96"/>
      <c r="AG4" s="96"/>
      <c r="AH4" s="96"/>
      <c r="AI4" s="96"/>
      <c r="AJ4" s="96"/>
      <c r="AK4" s="96"/>
      <c r="AL4" s="96"/>
    </row>
    <row r="5" spans="1:38" x14ac:dyDescent="0.2">
      <c r="A5" s="96"/>
      <c r="B5" s="96"/>
      <c r="C5" s="96"/>
      <c r="D5" s="96"/>
      <c r="E5" s="96"/>
      <c r="F5" s="96"/>
      <c r="G5" s="96"/>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row>
    <row r="6" spans="1:38" x14ac:dyDescent="0.2">
      <c r="A6" s="96"/>
      <c r="B6" s="96"/>
      <c r="C6" s="96"/>
      <c r="D6" s="96"/>
      <c r="E6" s="96"/>
      <c r="F6" s="96"/>
      <c r="G6" s="96"/>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row>
    <row r="7" spans="1:38" x14ac:dyDescent="0.2">
      <c r="A7" s="96"/>
      <c r="B7" s="96"/>
      <c r="C7" s="96"/>
      <c r="D7" s="96"/>
      <c r="E7" s="96"/>
      <c r="F7" s="96"/>
      <c r="G7" s="96"/>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row>
    <row r="8" spans="1:38" x14ac:dyDescent="0.2">
      <c r="A8" s="96"/>
      <c r="B8" s="96"/>
      <c r="C8" s="96"/>
      <c r="D8" s="96"/>
      <c r="E8" s="96"/>
      <c r="F8" s="96"/>
      <c r="G8" s="96"/>
      <c r="H8" s="96"/>
      <c r="I8" s="96"/>
      <c r="J8" s="96"/>
      <c r="K8" s="96"/>
      <c r="L8" s="96"/>
      <c r="M8" s="96"/>
      <c r="N8" s="96"/>
      <c r="O8" s="96"/>
      <c r="P8" s="96"/>
      <c r="Q8" s="96"/>
      <c r="R8" s="96"/>
      <c r="S8" s="96"/>
      <c r="T8" s="96"/>
      <c r="U8" s="96"/>
      <c r="V8" s="96"/>
      <c r="W8" s="96"/>
      <c r="X8" s="96"/>
      <c r="Y8" s="96"/>
      <c r="Z8" s="96"/>
      <c r="AA8" s="96"/>
      <c r="AB8" s="96"/>
      <c r="AC8" s="96"/>
      <c r="AD8" s="96"/>
      <c r="AE8" s="96"/>
      <c r="AF8" s="96"/>
      <c r="AG8" s="96"/>
      <c r="AH8" s="96"/>
      <c r="AI8" s="96"/>
      <c r="AJ8" s="96"/>
      <c r="AK8" s="96"/>
      <c r="AL8" s="96"/>
    </row>
    <row r="9" spans="1:38" x14ac:dyDescent="0.2">
      <c r="A9" s="96"/>
      <c r="B9" s="96"/>
      <c r="C9" s="96"/>
      <c r="D9" s="96"/>
      <c r="E9" s="96"/>
      <c r="F9" s="96"/>
      <c r="G9" s="96"/>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row>
    <row r="10" spans="1:38" x14ac:dyDescent="0.2">
      <c r="A10" s="96"/>
      <c r="B10" s="96"/>
      <c r="C10" s="96"/>
      <c r="D10" s="96"/>
      <c r="E10" s="96"/>
      <c r="F10" s="96"/>
      <c r="G10" s="96"/>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row>
    <row r="11" spans="1:38" x14ac:dyDescent="0.2">
      <c r="A11" s="96"/>
      <c r="B11" s="96"/>
      <c r="C11" s="96"/>
      <c r="D11" s="96"/>
      <c r="E11" s="96"/>
      <c r="F11" s="96"/>
      <c r="G11" s="96"/>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row>
    <row r="12" spans="1:38" x14ac:dyDescent="0.2">
      <c r="A12" s="96"/>
      <c r="B12" s="96"/>
      <c r="C12" s="96"/>
      <c r="D12" s="96"/>
      <c r="E12" s="96"/>
      <c r="F12" s="96"/>
      <c r="G12" s="96"/>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row>
    <row r="13" spans="1:38" x14ac:dyDescent="0.2">
      <c r="A13" s="96"/>
      <c r="B13" s="96"/>
      <c r="C13" s="96"/>
      <c r="D13" s="96"/>
      <c r="E13" s="96"/>
      <c r="F13" s="96"/>
      <c r="G13" s="96"/>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row>
    <row r="14" spans="1:38" x14ac:dyDescent="0.2">
      <c r="A14" s="96"/>
      <c r="B14" s="96"/>
      <c r="C14" s="96"/>
      <c r="D14" s="96"/>
      <c r="E14" s="96"/>
      <c r="F14" s="96"/>
      <c r="G14" s="96"/>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row>
    <row r="15" spans="1:38" x14ac:dyDescent="0.2">
      <c r="A15" s="96"/>
      <c r="B15" s="96"/>
      <c r="C15" s="96"/>
      <c r="D15" s="96"/>
      <c r="E15" s="96"/>
      <c r="F15" s="96"/>
      <c r="G15" s="96"/>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row>
    <row r="16" spans="1:38" x14ac:dyDescent="0.2">
      <c r="A16" s="96"/>
      <c r="B16" s="96"/>
      <c r="C16" s="96"/>
      <c r="D16" s="96"/>
      <c r="E16" s="96"/>
      <c r="F16" s="96"/>
      <c r="G16" s="96"/>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row>
    <row r="17" spans="1:38" x14ac:dyDescent="0.2">
      <c r="A17" s="96"/>
      <c r="B17" s="96"/>
      <c r="C17" s="96"/>
      <c r="D17" s="96"/>
      <c r="E17" s="96"/>
      <c r="F17" s="96"/>
      <c r="G17" s="96"/>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row>
    <row r="18" spans="1:38" x14ac:dyDescent="0.2">
      <c r="A18" s="96"/>
      <c r="B18" s="96"/>
      <c r="C18" s="96"/>
      <c r="D18" s="96"/>
      <c r="E18" s="96"/>
      <c r="F18" s="96"/>
      <c r="G18" s="96"/>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row>
    <row r="19" spans="1:38" x14ac:dyDescent="0.2">
      <c r="A19" s="96"/>
      <c r="B19" s="98"/>
      <c r="C19" s="98"/>
      <c r="D19" s="98"/>
      <c r="E19" s="98"/>
      <c r="F19" s="98"/>
      <c r="G19" s="98"/>
      <c r="H19" s="98"/>
      <c r="I19" s="98"/>
      <c r="J19" s="98"/>
      <c r="K19" s="98"/>
      <c r="L19" s="98"/>
      <c r="M19" s="98"/>
      <c r="N19" s="96"/>
      <c r="O19" s="98"/>
      <c r="P19" s="98"/>
      <c r="Q19" s="98"/>
      <c r="R19" s="98"/>
      <c r="S19" s="98"/>
      <c r="T19" s="98"/>
      <c r="U19" s="98"/>
      <c r="V19" s="98"/>
      <c r="W19" s="98"/>
      <c r="X19" s="98"/>
      <c r="Y19" s="98"/>
      <c r="Z19" s="98"/>
      <c r="AA19" s="96"/>
      <c r="AB19" s="96"/>
      <c r="AC19" s="96"/>
      <c r="AD19" s="96"/>
      <c r="AE19" s="96"/>
      <c r="AF19" s="96"/>
      <c r="AG19" s="96"/>
      <c r="AH19" s="96"/>
      <c r="AI19" s="96"/>
      <c r="AJ19" s="96"/>
      <c r="AK19" s="96"/>
      <c r="AL19" s="96"/>
    </row>
    <row r="20" spans="1:38" x14ac:dyDescent="0.2">
      <c r="A20" s="96"/>
      <c r="B20" s="98"/>
      <c r="C20" s="98"/>
      <c r="D20" s="98"/>
      <c r="E20" s="98"/>
      <c r="F20" s="98"/>
      <c r="G20" s="98"/>
      <c r="H20" s="98"/>
      <c r="I20" s="98"/>
      <c r="J20" s="98"/>
      <c r="K20" s="98"/>
      <c r="L20" s="98"/>
      <c r="M20" s="98"/>
      <c r="N20" s="96"/>
      <c r="O20" s="98"/>
      <c r="P20" s="98"/>
      <c r="Q20" s="98"/>
      <c r="R20" s="98"/>
      <c r="S20" s="98"/>
      <c r="T20" s="98"/>
      <c r="U20" s="98"/>
      <c r="V20" s="98"/>
      <c r="W20" s="98"/>
      <c r="X20" s="98"/>
      <c r="Y20" s="98"/>
      <c r="Z20" s="98"/>
      <c r="AA20" s="96"/>
      <c r="AB20" s="96"/>
      <c r="AC20" s="96"/>
      <c r="AD20" s="96"/>
      <c r="AE20" s="96"/>
      <c r="AF20" s="96"/>
      <c r="AG20" s="96"/>
      <c r="AH20" s="96"/>
      <c r="AI20" s="96"/>
      <c r="AJ20" s="96"/>
      <c r="AK20" s="96"/>
      <c r="AL20" s="96"/>
    </row>
    <row r="21" spans="1:38" x14ac:dyDescent="0.2">
      <c r="A21" s="96"/>
      <c r="B21" s="98"/>
      <c r="C21" s="98"/>
      <c r="D21" s="98"/>
      <c r="E21" s="98"/>
      <c r="F21" s="98"/>
      <c r="G21" s="98"/>
      <c r="H21" s="98"/>
      <c r="I21" s="98"/>
      <c r="J21" s="98"/>
      <c r="K21" s="98"/>
      <c r="L21" s="98"/>
      <c r="M21" s="98"/>
      <c r="N21" s="96"/>
      <c r="O21" s="98"/>
      <c r="P21" s="98"/>
      <c r="Q21" s="98"/>
      <c r="R21" s="98"/>
      <c r="S21" s="98"/>
      <c r="T21" s="98"/>
      <c r="U21" s="98"/>
      <c r="V21" s="98"/>
      <c r="W21" s="98"/>
      <c r="X21" s="98"/>
      <c r="Y21" s="98"/>
      <c r="Z21" s="98"/>
      <c r="AA21" s="96"/>
      <c r="AB21" s="96"/>
      <c r="AC21" s="96"/>
      <c r="AD21" s="96"/>
      <c r="AE21" s="96"/>
      <c r="AF21" s="96"/>
      <c r="AG21" s="96"/>
      <c r="AH21" s="96"/>
      <c r="AI21" s="96"/>
      <c r="AJ21" s="96"/>
      <c r="AK21" s="96"/>
      <c r="AL21" s="96"/>
    </row>
    <row r="22" spans="1:38" ht="74" customHeight="1" x14ac:dyDescent="0.25">
      <c r="A22" s="96"/>
      <c r="B22" s="98"/>
      <c r="C22" s="263" t="s">
        <v>181</v>
      </c>
      <c r="D22" s="98"/>
      <c r="E22" s="98"/>
      <c r="F22" s="98"/>
      <c r="G22" s="98"/>
      <c r="H22" s="98"/>
      <c r="I22" s="98"/>
      <c r="J22" s="98"/>
      <c r="K22" s="98"/>
      <c r="L22" s="98"/>
      <c r="M22" s="98"/>
      <c r="N22" s="96"/>
      <c r="O22" s="98"/>
      <c r="P22" s="263" t="s">
        <v>183</v>
      </c>
      <c r="Q22" s="98"/>
      <c r="R22" s="98"/>
      <c r="S22" s="98"/>
      <c r="T22" s="98"/>
      <c r="U22" s="98"/>
      <c r="V22" s="98"/>
      <c r="W22" s="98"/>
      <c r="X22" s="98"/>
      <c r="Y22" s="98"/>
      <c r="Z22" s="98"/>
      <c r="AA22" s="96"/>
      <c r="AB22" s="96"/>
      <c r="AC22" s="96"/>
      <c r="AD22" s="96"/>
      <c r="AE22" s="96"/>
      <c r="AF22" s="96"/>
      <c r="AG22" s="96"/>
      <c r="AH22" s="96"/>
      <c r="AI22" s="96"/>
      <c r="AJ22" s="96"/>
      <c r="AK22" s="96"/>
      <c r="AL22" s="96"/>
    </row>
    <row r="23" spans="1:38" x14ac:dyDescent="0.2">
      <c r="A23" s="96"/>
      <c r="B23" s="98"/>
      <c r="C23" s="98"/>
      <c r="D23" s="98"/>
      <c r="E23" s="98"/>
      <c r="F23" s="98"/>
      <c r="G23" s="98"/>
      <c r="H23" s="98"/>
      <c r="I23" s="98"/>
      <c r="J23" s="98"/>
      <c r="K23" s="98"/>
      <c r="L23" s="98"/>
      <c r="M23" s="98"/>
      <c r="N23" s="96"/>
      <c r="O23" s="98"/>
      <c r="P23" s="98"/>
      <c r="Q23" s="98"/>
      <c r="R23" s="98"/>
      <c r="S23" s="98"/>
      <c r="T23" s="98"/>
      <c r="U23" s="98"/>
      <c r="V23" s="98"/>
      <c r="W23" s="98"/>
      <c r="X23" s="98"/>
      <c r="Y23" s="98"/>
      <c r="Z23" s="98"/>
      <c r="AA23" s="96"/>
      <c r="AB23" s="96"/>
      <c r="AC23" s="96"/>
      <c r="AD23" s="96"/>
      <c r="AE23" s="96"/>
      <c r="AF23" s="96"/>
      <c r="AG23" s="96"/>
      <c r="AH23" s="96"/>
      <c r="AI23" s="96"/>
      <c r="AJ23" s="96"/>
      <c r="AK23" s="96"/>
      <c r="AL23" s="96"/>
    </row>
    <row r="24" spans="1:38" x14ac:dyDescent="0.2">
      <c r="A24" s="96"/>
      <c r="B24" s="98"/>
      <c r="C24" s="98"/>
      <c r="D24" s="98"/>
      <c r="E24" s="98"/>
      <c r="F24" s="98"/>
      <c r="G24" s="98"/>
      <c r="H24" s="98"/>
      <c r="I24" s="98"/>
      <c r="J24" s="98"/>
      <c r="K24" s="98"/>
      <c r="L24" s="98"/>
      <c r="M24" s="98"/>
      <c r="N24" s="96"/>
      <c r="O24" s="98"/>
      <c r="P24" s="98"/>
      <c r="Q24" s="98"/>
      <c r="R24" s="98"/>
      <c r="S24" s="98"/>
      <c r="T24" s="98"/>
      <c r="U24" s="98"/>
      <c r="V24" s="98"/>
      <c r="W24" s="98"/>
      <c r="X24" s="98"/>
      <c r="Y24" s="98"/>
      <c r="Z24" s="98"/>
      <c r="AA24" s="96"/>
      <c r="AB24" s="96"/>
      <c r="AC24" s="96"/>
      <c r="AD24" s="96"/>
      <c r="AE24" s="96"/>
      <c r="AF24" s="96"/>
      <c r="AG24" s="96"/>
      <c r="AH24" s="96"/>
      <c r="AI24" s="96"/>
      <c r="AJ24" s="96"/>
      <c r="AK24" s="96"/>
      <c r="AL24" s="96"/>
    </row>
    <row r="25" spans="1:38" x14ac:dyDescent="0.2">
      <c r="A25" s="96"/>
      <c r="B25" s="98"/>
      <c r="C25" s="98"/>
      <c r="D25" s="98"/>
      <c r="E25" s="98"/>
      <c r="F25" s="98"/>
      <c r="G25" s="98"/>
      <c r="H25" s="98"/>
      <c r="I25" s="98"/>
      <c r="J25" s="98"/>
      <c r="K25" s="98"/>
      <c r="L25" s="98"/>
      <c r="M25" s="98"/>
      <c r="N25" s="96"/>
      <c r="O25" s="98"/>
      <c r="P25" s="98"/>
      <c r="Q25" s="98"/>
      <c r="R25" s="98"/>
      <c r="S25" s="98"/>
      <c r="T25" s="98"/>
      <c r="U25" s="98"/>
      <c r="V25" s="98"/>
      <c r="W25" s="98"/>
      <c r="X25" s="98"/>
      <c r="Y25" s="98"/>
      <c r="Z25" s="98"/>
      <c r="AA25" s="96"/>
      <c r="AB25" s="96"/>
      <c r="AC25" s="96"/>
      <c r="AD25" s="96"/>
      <c r="AE25" s="96"/>
      <c r="AF25" s="96"/>
      <c r="AG25" s="96"/>
      <c r="AH25" s="96"/>
      <c r="AI25" s="96"/>
      <c r="AJ25" s="96"/>
      <c r="AK25" s="96"/>
      <c r="AL25" s="96"/>
    </row>
    <row r="26" spans="1:38" x14ac:dyDescent="0.2">
      <c r="A26" s="96"/>
      <c r="B26" s="96"/>
      <c r="C26" s="96"/>
      <c r="D26" s="96"/>
      <c r="E26" s="96"/>
      <c r="F26" s="96"/>
      <c r="G26" s="96"/>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row>
    <row r="27" spans="1:38" x14ac:dyDescent="0.2">
      <c r="A27" s="96"/>
      <c r="B27" s="96"/>
      <c r="C27" s="96"/>
      <c r="D27" s="96"/>
      <c r="E27" s="96"/>
      <c r="F27" s="96"/>
      <c r="G27" s="96"/>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row>
    <row r="28" spans="1:38" x14ac:dyDescent="0.2">
      <c r="A28" s="96"/>
      <c r="B28" s="96"/>
      <c r="C28" s="96"/>
      <c r="D28" s="96"/>
      <c r="E28" s="96"/>
      <c r="F28" s="96"/>
      <c r="G28" s="96"/>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row>
    <row r="29" spans="1:38" x14ac:dyDescent="0.2">
      <c r="A29" s="96"/>
      <c r="B29" s="98"/>
      <c r="C29" s="98"/>
      <c r="D29" s="98"/>
      <c r="E29" s="98"/>
      <c r="F29" s="98"/>
      <c r="G29" s="98"/>
      <c r="H29" s="98"/>
      <c r="I29" s="98"/>
      <c r="J29" s="98"/>
      <c r="K29" s="98"/>
      <c r="L29" s="98"/>
      <c r="M29" s="98"/>
      <c r="N29" s="96"/>
      <c r="O29" s="98"/>
      <c r="P29" s="98"/>
      <c r="Q29" s="98"/>
      <c r="R29" s="98"/>
      <c r="S29" s="98"/>
      <c r="T29" s="98"/>
      <c r="U29" s="98"/>
      <c r="V29" s="98"/>
      <c r="W29" s="98"/>
      <c r="X29" s="98"/>
      <c r="Y29" s="98"/>
      <c r="Z29" s="98"/>
      <c r="AA29" s="96"/>
      <c r="AB29" s="96"/>
      <c r="AC29" s="96"/>
      <c r="AD29" s="96"/>
      <c r="AE29" s="96"/>
      <c r="AF29" s="96"/>
      <c r="AG29" s="96"/>
      <c r="AH29" s="96"/>
      <c r="AI29" s="96"/>
      <c r="AJ29" s="96"/>
      <c r="AK29" s="96"/>
      <c r="AL29" s="96"/>
    </row>
    <row r="30" spans="1:38" x14ac:dyDescent="0.2">
      <c r="A30" s="96"/>
      <c r="B30" s="98"/>
      <c r="C30" s="98"/>
      <c r="D30" s="98"/>
      <c r="E30" s="98"/>
      <c r="F30" s="98"/>
      <c r="G30" s="98"/>
      <c r="H30" s="98"/>
      <c r="I30" s="98"/>
      <c r="J30" s="98"/>
      <c r="K30" s="98"/>
      <c r="L30" s="98"/>
      <c r="M30" s="98"/>
      <c r="N30" s="96"/>
      <c r="O30" s="98"/>
      <c r="P30" s="98"/>
      <c r="Q30" s="98"/>
      <c r="R30" s="98"/>
      <c r="S30" s="98"/>
      <c r="T30" s="98"/>
      <c r="U30" s="98"/>
      <c r="V30" s="98"/>
      <c r="W30" s="98"/>
      <c r="X30" s="98"/>
      <c r="Y30" s="98"/>
      <c r="Z30" s="98"/>
      <c r="AA30" s="96"/>
      <c r="AB30" s="96"/>
      <c r="AC30" s="96"/>
      <c r="AD30" s="96"/>
      <c r="AE30" s="96"/>
      <c r="AF30" s="96"/>
      <c r="AG30" s="96"/>
      <c r="AH30" s="96"/>
      <c r="AI30" s="96"/>
      <c r="AJ30" s="96"/>
      <c r="AK30" s="96"/>
      <c r="AL30" s="96"/>
    </row>
    <row r="31" spans="1:38" x14ac:dyDescent="0.2">
      <c r="A31" s="96"/>
      <c r="B31" s="98"/>
      <c r="C31" s="98"/>
      <c r="D31" s="98"/>
      <c r="E31" s="98"/>
      <c r="F31" s="98"/>
      <c r="G31" s="98"/>
      <c r="H31" s="98"/>
      <c r="I31" s="98"/>
      <c r="J31" s="98"/>
      <c r="K31" s="98"/>
      <c r="L31" s="98"/>
      <c r="M31" s="98"/>
      <c r="N31" s="96"/>
      <c r="O31" s="98"/>
      <c r="P31" s="98"/>
      <c r="Q31" s="98"/>
      <c r="R31" s="98"/>
      <c r="S31" s="98"/>
      <c r="T31" s="98"/>
      <c r="U31" s="98"/>
      <c r="V31" s="98"/>
      <c r="W31" s="98"/>
      <c r="X31" s="98"/>
      <c r="Y31" s="98"/>
      <c r="Z31" s="98"/>
      <c r="AA31" s="96"/>
      <c r="AB31" s="96"/>
      <c r="AC31" s="96"/>
      <c r="AD31" s="96"/>
      <c r="AE31" s="96"/>
      <c r="AF31" s="96"/>
      <c r="AG31" s="96"/>
      <c r="AH31" s="96"/>
      <c r="AI31" s="96"/>
      <c r="AJ31" s="96"/>
      <c r="AK31" s="96"/>
      <c r="AL31" s="96"/>
    </row>
    <row r="32" spans="1:38" ht="66" x14ac:dyDescent="0.25">
      <c r="A32" s="96"/>
      <c r="B32" s="98"/>
      <c r="C32" s="263" t="s">
        <v>182</v>
      </c>
      <c r="D32" s="98"/>
      <c r="E32" s="98"/>
      <c r="F32" s="98"/>
      <c r="G32" s="98"/>
      <c r="H32" s="98"/>
      <c r="I32" s="98"/>
      <c r="J32" s="98"/>
      <c r="K32" s="98"/>
      <c r="L32" s="98"/>
      <c r="M32" s="98"/>
      <c r="N32" s="96"/>
      <c r="O32" s="98"/>
      <c r="P32" s="263" t="s">
        <v>184</v>
      </c>
      <c r="Q32" s="98"/>
      <c r="R32" s="98"/>
      <c r="S32" s="98"/>
      <c r="T32" s="98"/>
      <c r="U32" s="98"/>
      <c r="V32" s="98"/>
      <c r="W32" s="98"/>
      <c r="X32" s="98"/>
      <c r="Y32" s="98"/>
      <c r="Z32" s="98"/>
      <c r="AA32" s="96"/>
      <c r="AB32" s="96"/>
      <c r="AC32" s="96"/>
      <c r="AD32" s="96"/>
      <c r="AE32" s="96"/>
      <c r="AF32" s="96"/>
      <c r="AG32" s="96"/>
      <c r="AH32" s="96"/>
      <c r="AI32" s="96"/>
      <c r="AJ32" s="96"/>
      <c r="AK32" s="96"/>
      <c r="AL32" s="96"/>
    </row>
    <row r="33" spans="1:38" x14ac:dyDescent="0.2">
      <c r="A33" s="96"/>
      <c r="B33" s="98"/>
      <c r="C33" s="98"/>
      <c r="D33" s="98"/>
      <c r="E33" s="98"/>
      <c r="F33" s="98"/>
      <c r="G33" s="98"/>
      <c r="H33" s="98"/>
      <c r="I33" s="98"/>
      <c r="J33" s="98"/>
      <c r="K33" s="98"/>
      <c r="L33" s="98"/>
      <c r="M33" s="98"/>
      <c r="N33" s="96"/>
      <c r="O33" s="98"/>
      <c r="P33" s="98"/>
      <c r="Q33" s="98"/>
      <c r="R33" s="98"/>
      <c r="S33" s="98"/>
      <c r="T33" s="98"/>
      <c r="U33" s="98"/>
      <c r="V33" s="98"/>
      <c r="W33" s="98"/>
      <c r="X33" s="98"/>
      <c r="Y33" s="98"/>
      <c r="Z33" s="98"/>
      <c r="AA33" s="96"/>
      <c r="AB33" s="96"/>
      <c r="AC33" s="96"/>
      <c r="AD33" s="96"/>
      <c r="AE33" s="96"/>
      <c r="AF33" s="96"/>
      <c r="AG33" s="96"/>
      <c r="AH33" s="96"/>
      <c r="AI33" s="96"/>
      <c r="AJ33" s="96"/>
      <c r="AK33" s="96"/>
      <c r="AL33" s="96"/>
    </row>
    <row r="34" spans="1:38" x14ac:dyDescent="0.2">
      <c r="A34" s="96"/>
      <c r="B34" s="98"/>
      <c r="C34" s="98"/>
      <c r="D34" s="98"/>
      <c r="E34" s="98"/>
      <c r="F34" s="98"/>
      <c r="G34" s="98"/>
      <c r="H34" s="98"/>
      <c r="I34" s="98"/>
      <c r="J34" s="98"/>
      <c r="K34" s="98"/>
      <c r="L34" s="98"/>
      <c r="M34" s="98"/>
      <c r="N34" s="96"/>
      <c r="O34" s="98"/>
      <c r="P34" s="98"/>
      <c r="Q34" s="98"/>
      <c r="R34" s="98"/>
      <c r="S34" s="98"/>
      <c r="T34" s="98"/>
      <c r="U34" s="98"/>
      <c r="V34" s="98"/>
      <c r="W34" s="98"/>
      <c r="X34" s="98"/>
      <c r="Y34" s="98"/>
      <c r="Z34" s="98"/>
      <c r="AA34" s="96"/>
      <c r="AB34" s="96"/>
      <c r="AC34" s="96"/>
      <c r="AD34" s="96"/>
      <c r="AE34" s="96"/>
      <c r="AF34" s="96"/>
      <c r="AG34" s="96"/>
      <c r="AH34" s="96"/>
      <c r="AI34" s="96"/>
      <c r="AJ34" s="96"/>
      <c r="AK34" s="96"/>
      <c r="AL34" s="96"/>
    </row>
    <row r="35" spans="1:38" x14ac:dyDescent="0.2">
      <c r="A35" s="96"/>
      <c r="B35" s="98"/>
      <c r="C35" s="98"/>
      <c r="D35" s="98"/>
      <c r="E35" s="98"/>
      <c r="F35" s="98"/>
      <c r="G35" s="98"/>
      <c r="H35" s="98"/>
      <c r="I35" s="98"/>
      <c r="J35" s="98"/>
      <c r="K35" s="98"/>
      <c r="L35" s="98"/>
      <c r="M35" s="98"/>
      <c r="N35" s="96"/>
      <c r="O35" s="98"/>
      <c r="P35" s="98"/>
      <c r="Q35" s="98"/>
      <c r="R35" s="98"/>
      <c r="S35" s="98"/>
      <c r="T35" s="98"/>
      <c r="U35" s="98"/>
      <c r="V35" s="98"/>
      <c r="W35" s="98"/>
      <c r="X35" s="98"/>
      <c r="Y35" s="98"/>
      <c r="Z35" s="98"/>
      <c r="AA35" s="96"/>
      <c r="AB35" s="96"/>
      <c r="AC35" s="96"/>
      <c r="AD35" s="96"/>
      <c r="AE35" s="96"/>
      <c r="AF35" s="96"/>
      <c r="AG35" s="96"/>
      <c r="AH35" s="96"/>
      <c r="AI35" s="96"/>
      <c r="AJ35" s="96"/>
      <c r="AK35" s="96"/>
      <c r="AL35" s="96"/>
    </row>
    <row r="36" spans="1:38" x14ac:dyDescent="0.2">
      <c r="A36" s="96"/>
      <c r="B36" s="98"/>
      <c r="C36" s="98"/>
      <c r="D36" s="98"/>
      <c r="E36" s="98"/>
      <c r="F36" s="98"/>
      <c r="G36" s="98"/>
      <c r="H36" s="98"/>
      <c r="I36" s="98"/>
      <c r="J36" s="98"/>
      <c r="K36" s="98"/>
      <c r="L36" s="98"/>
      <c r="M36" s="98"/>
      <c r="N36" s="96"/>
      <c r="O36" s="98"/>
      <c r="P36" s="98"/>
      <c r="Q36" s="98"/>
      <c r="R36" s="98"/>
      <c r="S36" s="98"/>
      <c r="T36" s="98"/>
      <c r="U36" s="98"/>
      <c r="V36" s="98"/>
      <c r="W36" s="98"/>
      <c r="X36" s="98"/>
      <c r="Y36" s="98"/>
      <c r="Z36" s="98"/>
      <c r="AA36" s="96"/>
      <c r="AB36" s="96"/>
      <c r="AC36" s="96"/>
      <c r="AD36" s="96"/>
      <c r="AE36" s="96"/>
      <c r="AF36" s="96"/>
      <c r="AG36" s="96"/>
      <c r="AH36" s="96"/>
      <c r="AI36" s="96"/>
      <c r="AJ36" s="96"/>
      <c r="AK36" s="96"/>
      <c r="AL36" s="96"/>
    </row>
    <row r="37" spans="1:38" x14ac:dyDescent="0.2">
      <c r="A37" s="96"/>
      <c r="B37" s="96"/>
      <c r="C37" s="96"/>
      <c r="D37" s="96"/>
      <c r="E37" s="96"/>
      <c r="F37" s="96"/>
      <c r="G37" s="96"/>
      <c r="H37" s="96"/>
      <c r="I37" s="96"/>
      <c r="J37" s="96"/>
      <c r="K37" s="96"/>
      <c r="L37" s="96"/>
      <c r="M37" s="96"/>
      <c r="N37" s="96"/>
      <c r="O37" s="96"/>
      <c r="P37" s="96"/>
      <c r="Q37" s="96"/>
      <c r="R37" s="96"/>
      <c r="S37" s="96"/>
      <c r="T37" s="96"/>
      <c r="U37" s="96"/>
      <c r="V37" s="96"/>
      <c r="W37" s="96"/>
      <c r="X37" s="96"/>
      <c r="Y37" s="96"/>
      <c r="Z37" s="96"/>
      <c r="AA37" s="96"/>
      <c r="AB37" s="96"/>
      <c r="AC37" s="96"/>
      <c r="AD37" s="96"/>
      <c r="AE37" s="96"/>
      <c r="AF37" s="96"/>
      <c r="AG37" s="96"/>
      <c r="AH37" s="96"/>
      <c r="AI37" s="96"/>
      <c r="AJ37" s="96"/>
      <c r="AK37" s="96"/>
      <c r="AL37" s="96"/>
    </row>
    <row r="38" spans="1:38" x14ac:dyDescent="0.2">
      <c r="A38" s="96"/>
      <c r="B38" s="96"/>
      <c r="C38" s="96"/>
      <c r="D38" s="96"/>
      <c r="E38" s="96"/>
      <c r="F38" s="96"/>
      <c r="G38" s="96"/>
      <c r="H38" s="96"/>
      <c r="I38" s="96"/>
      <c r="J38" s="96"/>
      <c r="K38" s="96"/>
      <c r="L38" s="96"/>
      <c r="M38" s="96"/>
      <c r="N38" s="96"/>
      <c r="O38" s="96"/>
      <c r="P38" s="96"/>
      <c r="Q38" s="96"/>
      <c r="R38" s="96"/>
      <c r="S38" s="96"/>
      <c r="T38" s="96"/>
      <c r="U38" s="96"/>
      <c r="V38" s="96"/>
      <c r="W38" s="96"/>
      <c r="X38" s="96"/>
      <c r="Y38" s="96"/>
      <c r="Z38" s="96"/>
      <c r="AA38" s="96"/>
      <c r="AB38" s="96"/>
      <c r="AC38" s="96"/>
      <c r="AD38" s="96"/>
      <c r="AE38" s="96"/>
      <c r="AF38" s="96"/>
      <c r="AG38" s="96"/>
      <c r="AH38" s="96"/>
      <c r="AI38" s="96"/>
      <c r="AJ38" s="96"/>
      <c r="AK38" s="96"/>
      <c r="AL38" s="96"/>
    </row>
    <row r="39" spans="1:38" ht="16" thickBot="1" x14ac:dyDescent="0.25">
      <c r="A39" s="96"/>
      <c r="B39" s="96"/>
      <c r="C39" s="96"/>
      <c r="D39" s="96"/>
      <c r="E39" s="96"/>
      <c r="F39" s="96"/>
      <c r="G39" s="96"/>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row>
    <row r="40" spans="1:38" x14ac:dyDescent="0.2">
      <c r="A40" s="96"/>
      <c r="B40" s="96"/>
      <c r="C40" s="96"/>
      <c r="D40" s="96"/>
      <c r="E40" s="96"/>
      <c r="F40" s="96"/>
      <c r="G40" s="96"/>
      <c r="H40" s="96"/>
      <c r="I40" s="102"/>
      <c r="J40" s="103"/>
      <c r="K40" s="103"/>
      <c r="L40" s="103"/>
      <c r="M40" s="103"/>
      <c r="N40" s="103"/>
      <c r="O40" s="103"/>
      <c r="P40" s="103"/>
      <c r="Q40" s="103"/>
      <c r="R40" s="105"/>
      <c r="S40" s="96"/>
      <c r="T40" s="96"/>
      <c r="U40" s="96"/>
      <c r="V40" s="96"/>
      <c r="W40" s="96"/>
      <c r="X40" s="96"/>
      <c r="Y40" s="96"/>
      <c r="Z40" s="96"/>
      <c r="AA40" s="96"/>
      <c r="AB40" s="96"/>
      <c r="AC40" s="96"/>
      <c r="AD40" s="96"/>
      <c r="AE40" s="96"/>
      <c r="AF40" s="96"/>
      <c r="AG40" s="96"/>
      <c r="AH40" s="96"/>
      <c r="AI40" s="96"/>
      <c r="AJ40" s="96"/>
      <c r="AK40" s="96"/>
      <c r="AL40" s="96"/>
    </row>
    <row r="41" spans="1:38" x14ac:dyDescent="0.2">
      <c r="A41" s="96"/>
      <c r="B41" s="96"/>
      <c r="C41" s="96"/>
      <c r="D41" s="96"/>
      <c r="E41" s="96"/>
      <c r="F41" s="96"/>
      <c r="G41" s="96"/>
      <c r="H41" s="96"/>
      <c r="I41" s="106"/>
      <c r="J41" s="107"/>
      <c r="K41" s="107"/>
      <c r="L41" s="107"/>
      <c r="M41" s="107"/>
      <c r="N41" s="107"/>
      <c r="O41" s="107"/>
      <c r="P41" s="107"/>
      <c r="Q41" s="107"/>
      <c r="R41" s="110"/>
      <c r="S41" s="96"/>
      <c r="T41" s="96"/>
      <c r="U41" s="96"/>
      <c r="V41" s="96"/>
      <c r="W41" s="96"/>
      <c r="X41" s="96"/>
      <c r="Y41" s="96"/>
      <c r="Z41" s="96"/>
      <c r="AA41" s="96"/>
      <c r="AB41" s="96"/>
      <c r="AC41" s="96"/>
      <c r="AD41" s="96"/>
      <c r="AE41" s="96"/>
      <c r="AF41" s="96"/>
      <c r="AG41" s="96"/>
      <c r="AH41" s="96"/>
      <c r="AI41" s="96"/>
      <c r="AJ41" s="96"/>
      <c r="AK41" s="96"/>
      <c r="AL41" s="96"/>
    </row>
    <row r="42" spans="1:38" ht="21" x14ac:dyDescent="0.25">
      <c r="A42" s="96"/>
      <c r="B42" s="96"/>
      <c r="C42" s="96"/>
      <c r="D42" s="96"/>
      <c r="E42" s="96"/>
      <c r="F42" s="96"/>
      <c r="G42" s="96"/>
      <c r="H42" s="96"/>
      <c r="I42" s="106"/>
      <c r="J42" s="331" t="s">
        <v>252</v>
      </c>
      <c r="K42" s="107"/>
      <c r="L42" s="107"/>
      <c r="M42" s="107"/>
      <c r="N42" s="107"/>
      <c r="O42" s="107"/>
      <c r="P42" s="107"/>
      <c r="Q42" s="107"/>
      <c r="R42" s="110"/>
      <c r="S42" s="96"/>
      <c r="T42" s="96"/>
      <c r="U42" s="96"/>
      <c r="V42" s="96"/>
      <c r="W42" s="96"/>
      <c r="X42" s="96"/>
      <c r="Y42" s="96"/>
      <c r="Z42" s="96"/>
      <c r="AA42" s="96"/>
      <c r="AB42" s="96"/>
      <c r="AC42" s="96"/>
      <c r="AD42" s="96"/>
      <c r="AE42" s="96"/>
      <c r="AF42" s="96"/>
      <c r="AG42" s="96"/>
      <c r="AH42" s="96"/>
      <c r="AI42" s="96"/>
      <c r="AJ42" s="96"/>
      <c r="AK42" s="96"/>
      <c r="AL42" s="96"/>
    </row>
    <row r="43" spans="1:38" x14ac:dyDescent="0.2">
      <c r="A43" s="96"/>
      <c r="B43" s="96"/>
      <c r="C43" s="96"/>
      <c r="D43" s="96"/>
      <c r="E43" s="96"/>
      <c r="F43" s="96"/>
      <c r="G43" s="96"/>
      <c r="H43" s="96"/>
      <c r="I43" s="106"/>
      <c r="J43" s="107"/>
      <c r="K43" s="107"/>
      <c r="L43" s="107"/>
      <c r="M43" s="107"/>
      <c r="N43" s="107"/>
      <c r="O43" s="107"/>
      <c r="P43" s="107"/>
      <c r="Q43" s="107"/>
      <c r="R43" s="110"/>
      <c r="S43" s="96"/>
      <c r="T43" s="96"/>
      <c r="U43" s="96"/>
      <c r="V43" s="96"/>
      <c r="W43" s="96"/>
      <c r="X43" s="96"/>
      <c r="Y43" s="96"/>
      <c r="Z43" s="96"/>
      <c r="AA43" s="96"/>
      <c r="AB43" s="96"/>
      <c r="AC43" s="96"/>
      <c r="AD43" s="96"/>
      <c r="AE43" s="96"/>
      <c r="AF43" s="96"/>
      <c r="AG43" s="96"/>
      <c r="AH43" s="96"/>
      <c r="AI43" s="96"/>
      <c r="AJ43" s="96"/>
      <c r="AK43" s="96"/>
      <c r="AL43" s="96"/>
    </row>
    <row r="44" spans="1:38" ht="21" x14ac:dyDescent="0.25">
      <c r="A44" s="96"/>
      <c r="B44" s="96"/>
      <c r="C44" s="96"/>
      <c r="D44" s="96"/>
      <c r="E44" s="96"/>
      <c r="F44" s="96"/>
      <c r="G44" s="96"/>
      <c r="H44" s="96"/>
      <c r="I44" s="106"/>
      <c r="J44" s="331" t="s">
        <v>253</v>
      </c>
      <c r="K44" s="107"/>
      <c r="L44" s="107"/>
      <c r="M44" s="107"/>
      <c r="N44" s="107"/>
      <c r="O44" s="107"/>
      <c r="P44" s="107"/>
      <c r="Q44" s="107"/>
      <c r="R44" s="110"/>
      <c r="S44" s="96"/>
      <c r="T44" s="96"/>
      <c r="U44" s="96"/>
      <c r="V44" s="96"/>
      <c r="W44" s="96"/>
      <c r="X44" s="96"/>
      <c r="Y44" s="96"/>
      <c r="Z44" s="96"/>
      <c r="AA44" s="96"/>
      <c r="AB44" s="96"/>
      <c r="AC44" s="96"/>
      <c r="AD44" s="96"/>
      <c r="AE44" s="96"/>
      <c r="AF44" s="96"/>
      <c r="AG44" s="96"/>
      <c r="AH44" s="96"/>
      <c r="AI44" s="96"/>
      <c r="AJ44" s="96"/>
      <c r="AK44" s="96"/>
      <c r="AL44" s="96"/>
    </row>
    <row r="45" spans="1:38" x14ac:dyDescent="0.2">
      <c r="A45" s="96"/>
      <c r="B45" s="96"/>
      <c r="C45" s="96"/>
      <c r="D45" s="96"/>
      <c r="E45" s="96"/>
      <c r="F45" s="96"/>
      <c r="G45" s="96"/>
      <c r="H45" s="96"/>
      <c r="I45" s="106"/>
      <c r="J45" s="107"/>
      <c r="K45" s="107"/>
      <c r="L45" s="107"/>
      <c r="M45" s="107"/>
      <c r="N45" s="107"/>
      <c r="O45" s="107"/>
      <c r="P45" s="107"/>
      <c r="Q45" s="107"/>
      <c r="R45" s="110"/>
      <c r="S45" s="96"/>
      <c r="T45" s="96"/>
      <c r="U45" s="96"/>
      <c r="V45" s="96"/>
      <c r="W45" s="96"/>
      <c r="X45" s="96"/>
      <c r="Y45" s="96"/>
      <c r="Z45" s="96"/>
      <c r="AA45" s="96"/>
      <c r="AB45" s="96"/>
      <c r="AC45" s="96"/>
      <c r="AD45" s="96"/>
      <c r="AE45" s="96"/>
      <c r="AF45" s="96"/>
      <c r="AG45" s="96"/>
      <c r="AH45" s="96"/>
      <c r="AI45" s="96"/>
      <c r="AJ45" s="96"/>
      <c r="AK45" s="96"/>
      <c r="AL45" s="96"/>
    </row>
    <row r="46" spans="1:38" x14ac:dyDescent="0.2">
      <c r="A46" s="96"/>
      <c r="B46" s="96"/>
      <c r="C46" s="96"/>
      <c r="D46" s="96"/>
      <c r="E46" s="96"/>
      <c r="F46" s="96"/>
      <c r="G46" s="96"/>
      <c r="H46" s="96"/>
      <c r="I46" s="106"/>
      <c r="J46" s="107"/>
      <c r="K46" s="107"/>
      <c r="L46" s="107"/>
      <c r="M46" s="107"/>
      <c r="N46" s="107"/>
      <c r="O46" s="107"/>
      <c r="P46" s="107"/>
      <c r="Q46" s="107"/>
      <c r="R46" s="110"/>
      <c r="S46" s="96"/>
      <c r="T46" s="96"/>
      <c r="U46" s="96"/>
      <c r="V46" s="96"/>
      <c r="W46" s="96"/>
      <c r="X46" s="96"/>
      <c r="Y46" s="96"/>
      <c r="Z46" s="96"/>
      <c r="AA46" s="96"/>
      <c r="AB46" s="96"/>
      <c r="AC46" s="96"/>
      <c r="AD46" s="96"/>
      <c r="AE46" s="96"/>
      <c r="AF46" s="96"/>
      <c r="AG46" s="96"/>
      <c r="AH46" s="96"/>
      <c r="AI46" s="96"/>
      <c r="AJ46" s="96"/>
      <c r="AK46" s="96"/>
      <c r="AL46" s="96"/>
    </row>
    <row r="47" spans="1:38" x14ac:dyDescent="0.2">
      <c r="A47" s="96"/>
      <c r="B47" s="96"/>
      <c r="C47" s="96"/>
      <c r="D47" s="96"/>
      <c r="E47" s="96"/>
      <c r="F47" s="96"/>
      <c r="G47" s="96"/>
      <c r="H47" s="96"/>
      <c r="I47" s="106"/>
      <c r="J47" s="107"/>
      <c r="K47" s="107"/>
      <c r="L47" s="107"/>
      <c r="M47" s="107"/>
      <c r="N47" s="107"/>
      <c r="O47" s="107"/>
      <c r="P47" s="107"/>
      <c r="Q47" s="107"/>
      <c r="R47" s="110"/>
      <c r="S47" s="96"/>
      <c r="T47" s="96"/>
      <c r="U47" s="96"/>
      <c r="V47" s="96"/>
      <c r="W47" s="96"/>
      <c r="X47" s="96"/>
      <c r="Y47" s="96"/>
      <c r="Z47" s="96"/>
      <c r="AA47" s="96"/>
      <c r="AB47" s="96"/>
      <c r="AC47" s="96"/>
      <c r="AD47" s="96"/>
      <c r="AE47" s="96"/>
      <c r="AF47" s="96"/>
      <c r="AG47" s="96"/>
      <c r="AH47" s="96"/>
      <c r="AI47" s="96"/>
      <c r="AJ47" s="96"/>
      <c r="AK47" s="96"/>
      <c r="AL47" s="96"/>
    </row>
    <row r="48" spans="1:38" x14ac:dyDescent="0.2">
      <c r="A48" s="96"/>
      <c r="B48" s="96"/>
      <c r="C48" s="96"/>
      <c r="D48" s="96"/>
      <c r="E48" s="96"/>
      <c r="F48" s="96"/>
      <c r="G48" s="96"/>
      <c r="H48" s="96"/>
      <c r="I48" s="106"/>
      <c r="J48" s="107"/>
      <c r="K48" s="107"/>
      <c r="L48" s="107"/>
      <c r="M48" s="107"/>
      <c r="N48" s="107"/>
      <c r="O48" s="107"/>
      <c r="P48" s="107"/>
      <c r="Q48" s="107"/>
      <c r="R48" s="110"/>
      <c r="S48" s="96"/>
      <c r="T48" s="96"/>
      <c r="U48" s="96"/>
      <c r="V48" s="96"/>
      <c r="W48" s="96"/>
      <c r="X48" s="96"/>
      <c r="Y48" s="96"/>
      <c r="Z48" s="96"/>
      <c r="AA48" s="96"/>
      <c r="AB48" s="96"/>
      <c r="AC48" s="96"/>
      <c r="AD48" s="96"/>
      <c r="AE48" s="96"/>
      <c r="AF48" s="96"/>
      <c r="AG48" s="96"/>
      <c r="AH48" s="96"/>
      <c r="AI48" s="96"/>
      <c r="AJ48" s="96"/>
      <c r="AK48" s="96"/>
      <c r="AL48" s="96"/>
    </row>
    <row r="49" spans="1:38" ht="16" thickBot="1" x14ac:dyDescent="0.25">
      <c r="A49" s="96"/>
      <c r="B49" s="96"/>
      <c r="C49" s="96"/>
      <c r="D49" s="96"/>
      <c r="E49" s="96"/>
      <c r="F49" s="96"/>
      <c r="G49" s="96"/>
      <c r="H49" s="96"/>
      <c r="I49" s="119"/>
      <c r="J49" s="120"/>
      <c r="K49" s="120"/>
      <c r="L49" s="120"/>
      <c r="M49" s="120"/>
      <c r="N49" s="120"/>
      <c r="O49" s="120"/>
      <c r="P49" s="120"/>
      <c r="Q49" s="120"/>
      <c r="R49" s="147"/>
      <c r="S49" s="96"/>
      <c r="T49" s="96"/>
      <c r="U49" s="96"/>
      <c r="V49" s="96"/>
      <c r="W49" s="96"/>
      <c r="X49" s="96"/>
      <c r="Y49" s="96"/>
      <c r="Z49" s="96"/>
      <c r="AA49" s="96"/>
      <c r="AB49" s="96"/>
      <c r="AC49" s="96"/>
      <c r="AD49" s="96"/>
      <c r="AE49" s="96"/>
      <c r="AF49" s="96"/>
      <c r="AG49" s="96"/>
      <c r="AH49" s="96"/>
      <c r="AI49" s="96"/>
      <c r="AJ49" s="96"/>
      <c r="AK49" s="96"/>
      <c r="AL49" s="96"/>
    </row>
    <row r="50" spans="1:38" x14ac:dyDescent="0.2">
      <c r="A50" s="96"/>
      <c r="B50" s="96"/>
      <c r="C50" s="96"/>
      <c r="D50" s="96"/>
      <c r="E50" s="96"/>
      <c r="F50" s="96"/>
      <c r="G50" s="96"/>
      <c r="H50" s="96"/>
      <c r="I50" s="96"/>
      <c r="J50" s="96"/>
      <c r="K50" s="96"/>
      <c r="L50" s="96"/>
      <c r="M50" s="96"/>
      <c r="N50" s="96"/>
      <c r="O50" s="96"/>
      <c r="P50" s="96"/>
      <c r="Q50" s="96"/>
      <c r="R50" s="96"/>
      <c r="S50" s="96"/>
      <c r="T50" s="96"/>
      <c r="U50" s="96"/>
      <c r="V50" s="96"/>
      <c r="W50" s="96"/>
      <c r="X50" s="96"/>
      <c r="Y50" s="96"/>
      <c r="Z50" s="96"/>
      <c r="AA50" s="96"/>
      <c r="AB50" s="96"/>
      <c r="AC50" s="96"/>
      <c r="AD50" s="96"/>
      <c r="AE50" s="96"/>
      <c r="AF50" s="96"/>
      <c r="AG50" s="96"/>
      <c r="AH50" s="96"/>
      <c r="AI50" s="96"/>
      <c r="AJ50" s="96"/>
      <c r="AK50" s="96"/>
      <c r="AL50" s="96"/>
    </row>
    <row r="51" spans="1:38" x14ac:dyDescent="0.2">
      <c r="A51" s="96"/>
      <c r="B51" s="96"/>
      <c r="C51" s="96"/>
      <c r="D51" s="96"/>
      <c r="E51" s="96"/>
      <c r="F51" s="96"/>
      <c r="G51" s="96"/>
      <c r="H51" s="96"/>
      <c r="I51" s="96"/>
      <c r="J51" s="96"/>
      <c r="K51" s="96"/>
      <c r="L51" s="96"/>
      <c r="M51" s="96"/>
      <c r="N51" s="96"/>
      <c r="O51" s="96"/>
      <c r="P51" s="96"/>
      <c r="Q51" s="96"/>
      <c r="R51" s="96"/>
      <c r="S51" s="96"/>
      <c r="T51" s="96"/>
      <c r="U51" s="96"/>
      <c r="V51" s="96"/>
      <c r="W51" s="96"/>
      <c r="X51" s="96"/>
      <c r="Y51" s="96"/>
      <c r="Z51" s="96"/>
      <c r="AA51" s="96"/>
      <c r="AB51" s="96"/>
      <c r="AC51" s="96"/>
      <c r="AD51" s="96"/>
      <c r="AE51" s="96"/>
      <c r="AF51" s="96"/>
      <c r="AG51" s="96"/>
      <c r="AH51" s="96"/>
      <c r="AI51" s="96"/>
      <c r="AJ51" s="96"/>
      <c r="AK51" s="96"/>
      <c r="AL51" s="96"/>
    </row>
    <row r="52" spans="1:38" x14ac:dyDescent="0.2">
      <c r="A52" s="96"/>
      <c r="B52" s="96"/>
      <c r="C52" s="264" t="s">
        <v>185</v>
      </c>
      <c r="D52" s="96"/>
      <c r="E52" s="96"/>
      <c r="F52" s="96"/>
      <c r="G52" s="96"/>
      <c r="H52" s="96"/>
      <c r="I52" s="96"/>
      <c r="J52" s="96"/>
      <c r="K52" s="96"/>
      <c r="L52" s="96"/>
      <c r="M52" s="96"/>
      <c r="N52" s="96"/>
      <c r="O52" s="96"/>
      <c r="P52" s="96"/>
      <c r="Q52" s="96"/>
      <c r="R52" s="96"/>
      <c r="S52" s="96"/>
      <c r="T52" s="96"/>
      <c r="U52" s="96"/>
      <c r="V52" s="96"/>
      <c r="W52" s="96"/>
      <c r="X52" s="96"/>
      <c r="Y52" s="96"/>
      <c r="Z52" s="96"/>
      <c r="AA52" s="96"/>
      <c r="AB52" s="96"/>
      <c r="AC52" s="96"/>
      <c r="AD52" s="96"/>
      <c r="AE52" s="96"/>
      <c r="AF52" s="96"/>
      <c r="AG52" s="96"/>
      <c r="AH52" s="96"/>
      <c r="AI52" s="96"/>
      <c r="AJ52" s="96"/>
      <c r="AK52" s="96"/>
      <c r="AL52" s="96"/>
    </row>
    <row r="53" spans="1:38" x14ac:dyDescent="0.2">
      <c r="A53" s="96"/>
      <c r="B53" s="96"/>
      <c r="C53" s="264" t="s">
        <v>186</v>
      </c>
      <c r="D53" s="96"/>
      <c r="E53" s="96"/>
      <c r="F53" s="96"/>
      <c r="G53" s="96"/>
      <c r="H53" s="96"/>
      <c r="I53" s="96"/>
      <c r="J53" s="96"/>
      <c r="K53" s="96"/>
      <c r="L53" s="96"/>
      <c r="M53" s="96"/>
      <c r="N53" s="96"/>
      <c r="O53" s="96"/>
      <c r="P53" s="96"/>
      <c r="Q53" s="96"/>
      <c r="R53" s="96"/>
      <c r="S53" s="96"/>
      <c r="T53" s="96"/>
      <c r="U53" s="96"/>
      <c r="V53" s="96"/>
      <c r="W53" s="96"/>
      <c r="X53" s="96"/>
      <c r="Y53" s="96"/>
      <c r="Z53" s="96"/>
      <c r="AA53" s="96"/>
      <c r="AB53" s="96"/>
      <c r="AC53" s="96"/>
      <c r="AD53" s="96"/>
      <c r="AE53" s="96"/>
      <c r="AF53" s="96"/>
      <c r="AG53" s="96"/>
      <c r="AH53" s="96"/>
      <c r="AI53" s="96"/>
      <c r="AJ53" s="96"/>
      <c r="AK53" s="96"/>
      <c r="AL53" s="96"/>
    </row>
    <row r="54" spans="1:38" x14ac:dyDescent="0.2">
      <c r="A54" s="96"/>
      <c r="B54" s="96"/>
      <c r="C54" s="96"/>
      <c r="D54" s="96"/>
      <c r="E54" s="96"/>
      <c r="F54" s="96"/>
      <c r="G54" s="96"/>
      <c r="H54" s="96"/>
      <c r="I54" s="96"/>
      <c r="J54" s="96"/>
      <c r="K54" s="96"/>
      <c r="L54" s="96"/>
      <c r="M54" s="96"/>
      <c r="N54" s="96"/>
      <c r="O54" s="96"/>
      <c r="P54" s="96"/>
      <c r="Q54" s="96"/>
      <c r="R54" s="96"/>
      <c r="S54" s="96"/>
      <c r="T54" s="96"/>
      <c r="U54" s="96"/>
      <c r="V54" s="96"/>
      <c r="W54" s="96"/>
      <c r="X54" s="96"/>
      <c r="Y54" s="96"/>
      <c r="Z54" s="96"/>
      <c r="AA54" s="96"/>
      <c r="AB54" s="96"/>
      <c r="AC54" s="96"/>
      <c r="AD54" s="96"/>
      <c r="AE54" s="96"/>
      <c r="AF54" s="96"/>
      <c r="AG54" s="96"/>
      <c r="AH54" s="96"/>
      <c r="AI54" s="96"/>
      <c r="AJ54" s="96"/>
      <c r="AK54" s="96"/>
      <c r="AL54" s="96"/>
    </row>
    <row r="55" spans="1:38" x14ac:dyDescent="0.2">
      <c r="A55" s="96"/>
      <c r="B55" s="96"/>
      <c r="C55" s="96"/>
      <c r="D55" s="96"/>
      <c r="E55" s="96"/>
      <c r="F55" s="96"/>
      <c r="G55" s="96"/>
      <c r="H55" s="96"/>
      <c r="I55" s="96"/>
      <c r="J55" s="96"/>
      <c r="K55" s="96"/>
      <c r="L55" s="96"/>
      <c r="M55" s="96"/>
      <c r="N55" s="96"/>
      <c r="O55" s="96"/>
      <c r="P55" s="96"/>
      <c r="Q55" s="96"/>
      <c r="R55" s="96"/>
      <c r="S55" s="96"/>
      <c r="T55" s="96"/>
      <c r="U55" s="96"/>
      <c r="V55" s="96"/>
      <c r="W55" s="96"/>
      <c r="X55" s="96"/>
      <c r="Y55" s="96"/>
      <c r="Z55" s="96"/>
      <c r="AA55" s="96"/>
      <c r="AB55" s="96"/>
      <c r="AC55" s="96"/>
      <c r="AD55" s="96"/>
      <c r="AE55" s="96"/>
      <c r="AF55" s="96"/>
      <c r="AG55" s="96"/>
      <c r="AH55" s="96"/>
      <c r="AI55" s="96"/>
      <c r="AJ55" s="96"/>
      <c r="AK55" s="96"/>
      <c r="AL55" s="96"/>
    </row>
    <row r="56" spans="1:38" x14ac:dyDescent="0.2">
      <c r="A56" s="96"/>
      <c r="B56" s="96"/>
      <c r="C56" s="96"/>
      <c r="D56" s="96"/>
      <c r="E56" s="96"/>
      <c r="F56" s="96"/>
      <c r="G56" s="96"/>
      <c r="H56" s="96"/>
      <c r="I56" s="96"/>
      <c r="J56" s="96"/>
      <c r="K56" s="96"/>
      <c r="L56" s="96"/>
      <c r="M56" s="96"/>
      <c r="N56" s="96"/>
      <c r="O56" s="96"/>
      <c r="P56" s="96"/>
      <c r="Q56" s="96"/>
      <c r="R56" s="96"/>
      <c r="S56" s="96"/>
      <c r="T56" s="96"/>
      <c r="U56" s="96"/>
      <c r="V56" s="96"/>
      <c r="W56" s="96"/>
      <c r="X56" s="96"/>
      <c r="Y56" s="96"/>
      <c r="Z56" s="96"/>
      <c r="AA56" s="96"/>
      <c r="AB56" s="96"/>
      <c r="AC56" s="96"/>
      <c r="AD56" s="96"/>
      <c r="AE56" s="96"/>
      <c r="AF56" s="96"/>
      <c r="AG56" s="96"/>
      <c r="AH56" s="96"/>
      <c r="AI56" s="96"/>
      <c r="AJ56" s="96"/>
      <c r="AK56" s="96"/>
      <c r="AL56" s="96"/>
    </row>
    <row r="57" spans="1:38" x14ac:dyDescent="0.2">
      <c r="A57" s="96"/>
      <c r="B57" s="96"/>
      <c r="C57" s="96"/>
      <c r="D57" s="96"/>
      <c r="E57" s="96"/>
      <c r="F57" s="96"/>
      <c r="G57" s="96"/>
      <c r="H57" s="96"/>
      <c r="I57" s="96"/>
      <c r="J57" s="96"/>
      <c r="K57" s="96"/>
      <c r="L57" s="96"/>
      <c r="M57" s="96"/>
      <c r="N57" s="96"/>
      <c r="O57" s="96"/>
      <c r="P57" s="96"/>
      <c r="Q57" s="96"/>
      <c r="R57" s="96"/>
      <c r="S57" s="96"/>
      <c r="T57" s="96"/>
      <c r="U57" s="96"/>
      <c r="V57" s="96"/>
      <c r="W57" s="96"/>
      <c r="X57" s="96"/>
      <c r="Y57" s="96"/>
      <c r="Z57" s="96"/>
      <c r="AA57" s="96"/>
      <c r="AB57" s="96"/>
      <c r="AC57" s="96"/>
      <c r="AD57" s="96"/>
      <c r="AE57" s="96"/>
      <c r="AF57" s="96"/>
      <c r="AG57" s="96"/>
      <c r="AH57" s="96"/>
      <c r="AI57" s="96"/>
      <c r="AJ57" s="96"/>
      <c r="AK57" s="96"/>
      <c r="AL57" s="96"/>
    </row>
    <row r="58" spans="1:38" x14ac:dyDescent="0.2">
      <c r="A58" s="96"/>
      <c r="B58" s="96"/>
      <c r="C58" s="96"/>
      <c r="D58" s="96"/>
      <c r="E58" s="96"/>
      <c r="F58" s="96"/>
      <c r="G58" s="96"/>
      <c r="H58" s="96"/>
      <c r="I58" s="96"/>
      <c r="J58" s="96"/>
      <c r="K58" s="96"/>
      <c r="L58" s="96"/>
      <c r="M58" s="96"/>
      <c r="N58" s="96"/>
      <c r="O58" s="96"/>
      <c r="P58" s="96"/>
      <c r="Q58" s="96"/>
      <c r="R58" s="96"/>
      <c r="S58" s="96"/>
      <c r="T58" s="96"/>
      <c r="U58" s="96"/>
      <c r="V58" s="96"/>
      <c r="W58" s="96"/>
      <c r="X58" s="96"/>
      <c r="Y58" s="96"/>
      <c r="Z58" s="96"/>
      <c r="AA58" s="96"/>
      <c r="AB58" s="96"/>
      <c r="AC58" s="96"/>
      <c r="AD58" s="96"/>
      <c r="AE58" s="96"/>
      <c r="AF58" s="96"/>
      <c r="AG58" s="96"/>
      <c r="AH58" s="96"/>
      <c r="AI58" s="96"/>
      <c r="AJ58" s="96"/>
      <c r="AK58" s="96"/>
      <c r="AL58" s="96"/>
    </row>
    <row r="59" spans="1:38" x14ac:dyDescent="0.2">
      <c r="A59" s="96"/>
      <c r="B59" s="96"/>
      <c r="C59" s="96"/>
      <c r="D59" s="96"/>
      <c r="E59" s="96"/>
      <c r="F59" s="96"/>
      <c r="G59" s="96"/>
      <c r="H59" s="96"/>
      <c r="I59" s="96"/>
      <c r="J59" s="96"/>
      <c r="K59" s="96"/>
      <c r="L59" s="96"/>
      <c r="M59" s="96"/>
      <c r="N59" s="96"/>
      <c r="O59" s="96"/>
      <c r="P59" s="96"/>
      <c r="Q59" s="96"/>
      <c r="R59" s="96"/>
      <c r="S59" s="96"/>
      <c r="T59" s="96"/>
      <c r="U59" s="96"/>
      <c r="V59" s="96"/>
      <c r="W59" s="96"/>
      <c r="X59" s="96"/>
      <c r="Y59" s="96"/>
      <c r="Z59" s="96"/>
      <c r="AA59" s="96"/>
      <c r="AB59" s="96"/>
      <c r="AC59" s="96"/>
      <c r="AD59" s="96"/>
      <c r="AE59" s="96"/>
      <c r="AF59" s="96"/>
      <c r="AG59" s="96"/>
      <c r="AH59" s="96"/>
      <c r="AI59" s="96"/>
      <c r="AJ59" s="96"/>
      <c r="AK59" s="96"/>
      <c r="AL59" s="96"/>
    </row>
    <row r="60" spans="1:38" x14ac:dyDescent="0.2">
      <c r="A60" s="96"/>
      <c r="B60" s="96"/>
      <c r="C60" s="96"/>
      <c r="D60" s="96"/>
      <c r="E60" s="96"/>
      <c r="F60" s="96"/>
      <c r="G60" s="96"/>
      <c r="H60" s="96"/>
      <c r="I60" s="96"/>
      <c r="J60" s="96"/>
      <c r="K60" s="96"/>
      <c r="L60" s="96"/>
      <c r="M60" s="96"/>
      <c r="N60" s="96"/>
      <c r="O60" s="96"/>
      <c r="P60" s="96"/>
      <c r="Q60" s="96"/>
      <c r="R60" s="96"/>
      <c r="S60" s="96"/>
      <c r="T60" s="96"/>
      <c r="U60" s="96"/>
      <c r="V60" s="96"/>
      <c r="W60" s="96"/>
      <c r="X60" s="96"/>
      <c r="Y60" s="96"/>
      <c r="Z60" s="96"/>
      <c r="AA60" s="96"/>
      <c r="AB60" s="96"/>
      <c r="AC60" s="96"/>
      <c r="AD60" s="96"/>
      <c r="AE60" s="96"/>
      <c r="AF60" s="96"/>
      <c r="AG60" s="96"/>
      <c r="AH60" s="96"/>
      <c r="AI60" s="96"/>
      <c r="AJ60" s="96"/>
      <c r="AK60" s="96"/>
      <c r="AL60" s="96"/>
    </row>
    <row r="61" spans="1:38" x14ac:dyDescent="0.2">
      <c r="A61" s="96"/>
      <c r="B61" s="96"/>
      <c r="C61" s="96"/>
      <c r="D61" s="96"/>
      <c r="E61" s="96"/>
      <c r="F61" s="96"/>
      <c r="G61" s="96"/>
      <c r="H61" s="96"/>
      <c r="I61" s="96"/>
      <c r="J61" s="96"/>
      <c r="K61" s="96"/>
      <c r="L61" s="96"/>
      <c r="M61" s="96"/>
      <c r="N61" s="96"/>
      <c r="O61" s="96"/>
      <c r="P61" s="96"/>
      <c r="Q61" s="96"/>
      <c r="R61" s="96"/>
      <c r="S61" s="96"/>
      <c r="T61" s="96"/>
      <c r="U61" s="96"/>
      <c r="V61" s="96"/>
      <c r="W61" s="96"/>
      <c r="X61" s="96"/>
      <c r="Y61" s="96"/>
      <c r="Z61" s="96"/>
      <c r="AA61" s="96"/>
      <c r="AB61" s="96"/>
      <c r="AC61" s="96"/>
      <c r="AD61" s="96"/>
      <c r="AE61" s="96"/>
      <c r="AF61" s="96"/>
      <c r="AG61" s="96"/>
      <c r="AH61" s="96"/>
      <c r="AI61" s="96"/>
      <c r="AJ61" s="96"/>
      <c r="AK61" s="96"/>
      <c r="AL61" s="96"/>
    </row>
    <row r="62" spans="1:38" x14ac:dyDescent="0.2">
      <c r="A62" s="96"/>
      <c r="B62" s="96"/>
      <c r="C62" s="96"/>
      <c r="D62" s="96"/>
      <c r="E62" s="96"/>
      <c r="F62" s="96"/>
      <c r="G62" s="96"/>
      <c r="H62" s="96"/>
      <c r="I62" s="96"/>
      <c r="J62" s="96"/>
      <c r="K62" s="96"/>
      <c r="L62" s="96"/>
      <c r="M62" s="96"/>
      <c r="N62" s="96"/>
      <c r="O62" s="96"/>
      <c r="P62" s="96"/>
      <c r="Q62" s="96"/>
      <c r="R62" s="96"/>
      <c r="S62" s="96"/>
      <c r="T62" s="96"/>
      <c r="U62" s="96"/>
      <c r="V62" s="96"/>
      <c r="W62" s="96"/>
      <c r="X62" s="96"/>
      <c r="Y62" s="96"/>
      <c r="Z62" s="96"/>
      <c r="AA62" s="96"/>
      <c r="AB62" s="96"/>
      <c r="AC62" s="96"/>
      <c r="AD62" s="96"/>
      <c r="AE62" s="96"/>
      <c r="AF62" s="96"/>
      <c r="AG62" s="96"/>
      <c r="AH62" s="96"/>
      <c r="AI62" s="96"/>
      <c r="AJ62" s="96"/>
      <c r="AK62" s="96"/>
      <c r="AL62" s="96"/>
    </row>
    <row r="63" spans="1:38" x14ac:dyDescent="0.2">
      <c r="A63" s="96"/>
      <c r="B63" s="96"/>
      <c r="C63" s="96"/>
      <c r="D63" s="96"/>
      <c r="E63" s="96"/>
      <c r="F63" s="96"/>
      <c r="G63" s="96"/>
      <c r="H63" s="96"/>
      <c r="I63" s="96"/>
      <c r="J63" s="96"/>
      <c r="K63" s="96"/>
      <c r="L63" s="96"/>
      <c r="M63" s="96"/>
      <c r="N63" s="96"/>
      <c r="O63" s="96"/>
      <c r="P63" s="96"/>
      <c r="Q63" s="96"/>
      <c r="R63" s="96"/>
      <c r="S63" s="96"/>
      <c r="T63" s="96"/>
      <c r="U63" s="96"/>
      <c r="V63" s="96"/>
      <c r="W63" s="96"/>
      <c r="X63" s="96"/>
      <c r="Y63" s="96"/>
      <c r="Z63" s="96"/>
      <c r="AA63" s="96"/>
      <c r="AB63" s="96"/>
      <c r="AC63" s="96"/>
      <c r="AD63" s="96"/>
      <c r="AE63" s="96"/>
      <c r="AF63" s="96"/>
      <c r="AG63" s="96"/>
      <c r="AH63" s="96"/>
      <c r="AI63" s="96"/>
      <c r="AJ63" s="96"/>
      <c r="AK63" s="96"/>
      <c r="AL63" s="96"/>
    </row>
    <row r="64" spans="1:38" x14ac:dyDescent="0.2">
      <c r="A64" s="96"/>
      <c r="B64" s="96"/>
      <c r="C64" s="96"/>
      <c r="D64" s="96"/>
      <c r="E64" s="96"/>
      <c r="F64" s="96"/>
      <c r="G64" s="96"/>
      <c r="H64" s="96"/>
      <c r="I64" s="96"/>
      <c r="J64" s="96"/>
      <c r="K64" s="96"/>
      <c r="L64" s="96"/>
      <c r="M64" s="96"/>
      <c r="N64" s="96"/>
      <c r="O64" s="96"/>
      <c r="P64" s="96"/>
      <c r="Q64" s="96"/>
      <c r="R64" s="96"/>
      <c r="S64" s="96"/>
      <c r="T64" s="96"/>
      <c r="U64" s="96"/>
      <c r="V64" s="96"/>
      <c r="W64" s="96"/>
      <c r="X64" s="96"/>
      <c r="Y64" s="96"/>
      <c r="Z64" s="96"/>
      <c r="AA64" s="96"/>
      <c r="AB64" s="96"/>
      <c r="AC64" s="96"/>
      <c r="AD64" s="96"/>
      <c r="AE64" s="96"/>
      <c r="AF64" s="96"/>
      <c r="AG64" s="96"/>
      <c r="AH64" s="96"/>
      <c r="AI64" s="96"/>
      <c r="AJ64" s="96"/>
      <c r="AK64" s="96"/>
      <c r="AL64" s="96"/>
    </row>
    <row r="65" spans="1:38" x14ac:dyDescent="0.2">
      <c r="A65" s="96"/>
      <c r="B65" s="96"/>
      <c r="C65" s="96"/>
      <c r="D65" s="96"/>
      <c r="E65" s="96"/>
      <c r="F65" s="96"/>
      <c r="G65" s="96"/>
      <c r="H65" s="96"/>
      <c r="I65" s="96"/>
      <c r="J65" s="96"/>
      <c r="K65" s="96"/>
      <c r="L65" s="96"/>
      <c r="M65" s="96"/>
      <c r="N65" s="96"/>
      <c r="O65" s="96"/>
      <c r="P65" s="96"/>
      <c r="Q65" s="96"/>
      <c r="R65" s="96"/>
      <c r="S65" s="96"/>
      <c r="T65" s="96"/>
      <c r="U65" s="96"/>
      <c r="V65" s="96"/>
      <c r="W65" s="96"/>
      <c r="X65" s="96"/>
      <c r="Y65" s="96"/>
      <c r="Z65" s="96"/>
      <c r="AA65" s="96"/>
      <c r="AB65" s="96"/>
      <c r="AC65" s="96"/>
      <c r="AD65" s="96"/>
      <c r="AE65" s="96"/>
      <c r="AF65" s="96"/>
      <c r="AG65" s="96"/>
      <c r="AH65" s="96"/>
      <c r="AI65" s="96"/>
      <c r="AJ65" s="96"/>
      <c r="AK65" s="96"/>
      <c r="AL65" s="96"/>
    </row>
    <row r="66" spans="1:38" x14ac:dyDescent="0.2">
      <c r="A66" s="96"/>
      <c r="B66" s="96"/>
      <c r="C66" s="96"/>
      <c r="D66" s="96"/>
      <c r="E66" s="96"/>
      <c r="F66" s="96"/>
      <c r="G66" s="96"/>
      <c r="H66" s="96"/>
      <c r="I66" s="96"/>
      <c r="J66" s="96"/>
      <c r="K66" s="96"/>
      <c r="L66" s="96"/>
      <c r="M66" s="96"/>
      <c r="N66" s="96"/>
      <c r="O66" s="96"/>
      <c r="P66" s="96"/>
      <c r="Q66" s="96"/>
      <c r="R66" s="96"/>
      <c r="S66" s="96"/>
      <c r="T66" s="96"/>
      <c r="U66" s="96"/>
      <c r="V66" s="96"/>
      <c r="W66" s="96"/>
      <c r="X66" s="96"/>
      <c r="Y66" s="96"/>
      <c r="Z66" s="96"/>
      <c r="AA66" s="96"/>
      <c r="AB66" s="96"/>
      <c r="AC66" s="96"/>
      <c r="AD66" s="96"/>
      <c r="AE66" s="96"/>
      <c r="AF66" s="96"/>
      <c r="AG66" s="96"/>
      <c r="AH66" s="96"/>
      <c r="AI66" s="96"/>
      <c r="AJ66" s="96"/>
      <c r="AK66" s="96"/>
      <c r="AL66" s="96"/>
    </row>
    <row r="67" spans="1:38" x14ac:dyDescent="0.2">
      <c r="A67" s="96"/>
      <c r="B67" s="96"/>
      <c r="C67" s="96"/>
      <c r="D67" s="96"/>
      <c r="E67" s="96"/>
      <c r="F67" s="96"/>
      <c r="G67" s="96"/>
      <c r="H67" s="96"/>
      <c r="I67" s="96"/>
      <c r="J67" s="96"/>
      <c r="K67" s="96"/>
      <c r="L67" s="96"/>
      <c r="M67" s="96"/>
      <c r="N67" s="96"/>
      <c r="O67" s="96"/>
      <c r="P67" s="96"/>
      <c r="Q67" s="96"/>
      <c r="R67" s="96"/>
      <c r="S67" s="96"/>
      <c r="T67" s="96"/>
      <c r="U67" s="96"/>
      <c r="V67" s="96"/>
      <c r="W67" s="96"/>
      <c r="X67" s="96"/>
      <c r="Y67" s="96"/>
      <c r="Z67" s="96"/>
      <c r="AA67" s="96"/>
      <c r="AB67" s="96"/>
      <c r="AC67" s="96"/>
      <c r="AD67" s="96"/>
      <c r="AE67" s="96"/>
      <c r="AF67" s="96"/>
      <c r="AG67" s="96"/>
      <c r="AH67" s="96"/>
      <c r="AI67" s="96"/>
      <c r="AJ67" s="96"/>
      <c r="AK67" s="96"/>
      <c r="AL67" s="96"/>
    </row>
    <row r="68" spans="1:38" x14ac:dyDescent="0.2">
      <c r="A68" s="96"/>
      <c r="B68" s="96"/>
      <c r="C68" s="96"/>
      <c r="D68" s="96"/>
      <c r="E68" s="96"/>
      <c r="F68" s="96"/>
      <c r="G68" s="96"/>
      <c r="H68" s="96"/>
      <c r="I68" s="96"/>
      <c r="J68" s="96"/>
      <c r="K68" s="96"/>
      <c r="L68" s="96"/>
      <c r="M68" s="96"/>
      <c r="N68" s="96"/>
      <c r="O68" s="96"/>
      <c r="P68" s="96"/>
      <c r="Q68" s="96"/>
      <c r="R68" s="96"/>
      <c r="S68" s="96"/>
      <c r="T68" s="96"/>
      <c r="U68" s="96"/>
      <c r="V68" s="96"/>
      <c r="W68" s="96"/>
      <c r="X68" s="96"/>
      <c r="Y68" s="96"/>
      <c r="Z68" s="96"/>
      <c r="AA68" s="96"/>
      <c r="AB68" s="96"/>
      <c r="AC68" s="96"/>
      <c r="AD68" s="96"/>
      <c r="AE68" s="96"/>
      <c r="AF68" s="96"/>
      <c r="AG68" s="96"/>
      <c r="AH68" s="96"/>
      <c r="AI68" s="96"/>
      <c r="AJ68" s="96"/>
      <c r="AK68" s="96"/>
      <c r="AL68" s="96"/>
    </row>
    <row r="69" spans="1:38" x14ac:dyDescent="0.2">
      <c r="A69" s="96"/>
      <c r="B69" s="96"/>
      <c r="C69" s="96"/>
      <c r="D69" s="96"/>
      <c r="E69" s="96"/>
      <c r="F69" s="96"/>
      <c r="G69" s="96"/>
      <c r="H69" s="96"/>
      <c r="I69" s="96"/>
      <c r="J69" s="96"/>
      <c r="K69" s="96"/>
      <c r="L69" s="96"/>
      <c r="M69" s="96"/>
      <c r="N69" s="96"/>
      <c r="O69" s="96"/>
      <c r="P69" s="96"/>
      <c r="Q69" s="96"/>
      <c r="R69" s="96"/>
      <c r="S69" s="96"/>
      <c r="T69" s="96"/>
      <c r="U69" s="96"/>
      <c r="V69" s="96"/>
      <c r="W69" s="96"/>
      <c r="X69" s="96"/>
      <c r="Y69" s="96"/>
      <c r="Z69" s="96"/>
      <c r="AA69" s="96"/>
      <c r="AB69" s="96"/>
      <c r="AC69" s="96"/>
      <c r="AD69" s="96"/>
      <c r="AE69" s="96"/>
      <c r="AF69" s="96"/>
      <c r="AG69" s="96"/>
      <c r="AH69" s="96"/>
      <c r="AI69" s="96"/>
      <c r="AJ69" s="96"/>
      <c r="AK69" s="96"/>
      <c r="AL69" s="96"/>
    </row>
    <row r="70" spans="1:38" x14ac:dyDescent="0.2">
      <c r="A70" s="96"/>
      <c r="B70" s="96"/>
      <c r="C70" s="96"/>
      <c r="D70" s="96"/>
      <c r="E70" s="96"/>
      <c r="F70" s="96"/>
      <c r="G70" s="96"/>
      <c r="H70" s="96"/>
      <c r="I70" s="96"/>
      <c r="J70" s="96"/>
      <c r="K70" s="96"/>
      <c r="L70" s="96"/>
      <c r="M70" s="96"/>
      <c r="N70" s="96"/>
      <c r="O70" s="96"/>
      <c r="P70" s="96"/>
      <c r="Q70" s="96"/>
      <c r="R70" s="96"/>
      <c r="S70" s="96"/>
      <c r="T70" s="96"/>
      <c r="U70" s="96"/>
      <c r="V70" s="96"/>
      <c r="W70" s="96"/>
      <c r="X70" s="96"/>
      <c r="Y70" s="96"/>
      <c r="Z70" s="96"/>
      <c r="AA70" s="96"/>
      <c r="AB70" s="96"/>
      <c r="AC70" s="96"/>
      <c r="AD70" s="96"/>
      <c r="AE70" s="96"/>
      <c r="AF70" s="96"/>
      <c r="AG70" s="96"/>
      <c r="AH70" s="96"/>
      <c r="AI70" s="96"/>
      <c r="AJ70" s="96"/>
      <c r="AK70" s="96"/>
      <c r="AL70" s="96"/>
    </row>
    <row r="71" spans="1:38" x14ac:dyDescent="0.2">
      <c r="A71" s="96"/>
      <c r="B71" s="96"/>
      <c r="C71" s="96"/>
      <c r="D71" s="96"/>
      <c r="E71" s="96"/>
      <c r="F71" s="96"/>
      <c r="G71" s="96"/>
      <c r="H71" s="96"/>
      <c r="I71" s="96"/>
      <c r="J71" s="96"/>
      <c r="K71" s="96"/>
      <c r="L71" s="96"/>
      <c r="M71" s="96"/>
      <c r="N71" s="96"/>
      <c r="O71" s="96"/>
      <c r="P71" s="96"/>
      <c r="Q71" s="96"/>
      <c r="R71" s="96"/>
      <c r="S71" s="96"/>
      <c r="T71" s="96"/>
      <c r="U71" s="96"/>
      <c r="V71" s="96"/>
      <c r="W71" s="96"/>
      <c r="X71" s="96"/>
      <c r="Y71" s="96"/>
      <c r="Z71" s="96"/>
      <c r="AA71" s="96"/>
      <c r="AB71" s="96"/>
      <c r="AC71" s="96"/>
      <c r="AD71" s="96"/>
      <c r="AE71" s="96"/>
      <c r="AF71" s="96"/>
      <c r="AG71" s="96"/>
      <c r="AH71" s="96"/>
      <c r="AI71" s="96"/>
      <c r="AJ71" s="96"/>
      <c r="AK71" s="96"/>
      <c r="AL71" s="96"/>
    </row>
    <row r="72" spans="1:38" x14ac:dyDescent="0.2">
      <c r="A72" s="96"/>
      <c r="B72" s="96"/>
      <c r="C72" s="96"/>
      <c r="D72" s="96"/>
      <c r="E72" s="96"/>
      <c r="F72" s="96"/>
      <c r="G72" s="96"/>
      <c r="H72" s="96"/>
      <c r="I72" s="96"/>
      <c r="J72" s="96"/>
      <c r="K72" s="96"/>
      <c r="L72" s="96"/>
      <c r="M72" s="96"/>
      <c r="N72" s="96"/>
      <c r="O72" s="96"/>
      <c r="P72" s="96"/>
      <c r="Q72" s="96"/>
      <c r="R72" s="96"/>
      <c r="S72" s="96"/>
      <c r="T72" s="96"/>
      <c r="U72" s="96"/>
      <c r="V72" s="96"/>
      <c r="W72" s="96"/>
      <c r="X72" s="96"/>
      <c r="Y72" s="96"/>
      <c r="Z72" s="96"/>
      <c r="AA72" s="96"/>
      <c r="AB72" s="96"/>
      <c r="AC72" s="96"/>
      <c r="AD72" s="96"/>
      <c r="AE72" s="96"/>
      <c r="AF72" s="96"/>
      <c r="AG72" s="96"/>
      <c r="AH72" s="96"/>
      <c r="AI72" s="96"/>
      <c r="AJ72" s="96"/>
      <c r="AK72" s="96"/>
      <c r="AL72" s="96"/>
    </row>
    <row r="73" spans="1:38" x14ac:dyDescent="0.2">
      <c r="A73" s="96"/>
      <c r="B73" s="96"/>
      <c r="C73" s="96"/>
      <c r="D73" s="96"/>
      <c r="E73" s="96"/>
      <c r="F73" s="96"/>
      <c r="G73" s="96"/>
      <c r="H73" s="96"/>
      <c r="I73" s="96"/>
      <c r="J73" s="96"/>
      <c r="K73" s="96"/>
      <c r="L73" s="96"/>
      <c r="M73" s="96"/>
      <c r="N73" s="96"/>
      <c r="O73" s="96"/>
      <c r="P73" s="96"/>
      <c r="Q73" s="96"/>
      <c r="R73" s="96"/>
      <c r="S73" s="96"/>
      <c r="T73" s="96"/>
      <c r="U73" s="96"/>
      <c r="V73" s="96"/>
      <c r="W73" s="96"/>
      <c r="X73" s="96"/>
      <c r="Y73" s="96"/>
      <c r="Z73" s="96"/>
      <c r="AA73" s="96"/>
      <c r="AB73" s="96"/>
      <c r="AC73" s="96"/>
      <c r="AD73" s="96"/>
      <c r="AE73" s="96"/>
      <c r="AF73" s="96"/>
      <c r="AG73" s="96"/>
      <c r="AH73" s="96"/>
      <c r="AI73" s="96"/>
      <c r="AJ73" s="96"/>
      <c r="AK73" s="96"/>
      <c r="AL73" s="96"/>
    </row>
    <row r="74" spans="1:38" x14ac:dyDescent="0.2">
      <c r="A74" s="96"/>
      <c r="B74" s="96"/>
      <c r="C74" s="96"/>
      <c r="D74" s="96"/>
      <c r="E74" s="96"/>
      <c r="F74" s="96"/>
      <c r="G74" s="96"/>
      <c r="H74" s="96"/>
      <c r="I74" s="96"/>
      <c r="J74" s="96"/>
      <c r="K74" s="96"/>
      <c r="L74" s="96"/>
      <c r="M74" s="96"/>
      <c r="N74" s="96"/>
      <c r="O74" s="96"/>
      <c r="P74" s="96"/>
      <c r="Q74" s="96"/>
      <c r="R74" s="96"/>
      <c r="S74" s="96"/>
      <c r="T74" s="96"/>
      <c r="U74" s="96"/>
      <c r="V74" s="96"/>
      <c r="W74" s="96"/>
      <c r="X74" s="96"/>
      <c r="Y74" s="96"/>
      <c r="Z74" s="96"/>
      <c r="AA74" s="96"/>
      <c r="AB74" s="96"/>
      <c r="AC74" s="96"/>
      <c r="AD74" s="96"/>
      <c r="AE74" s="96"/>
      <c r="AF74" s="96"/>
      <c r="AG74" s="96"/>
      <c r="AH74" s="96"/>
      <c r="AI74" s="96"/>
      <c r="AJ74" s="96"/>
      <c r="AK74" s="96"/>
      <c r="AL74" s="96"/>
    </row>
    <row r="75" spans="1:38" x14ac:dyDescent="0.2">
      <c r="A75" s="96"/>
      <c r="B75" s="96"/>
      <c r="C75" s="96"/>
      <c r="D75" s="96"/>
      <c r="E75" s="96"/>
      <c r="F75" s="96"/>
      <c r="G75" s="96"/>
      <c r="H75" s="96"/>
      <c r="I75" s="96"/>
      <c r="J75" s="96"/>
      <c r="K75" s="96"/>
      <c r="L75" s="96"/>
      <c r="M75" s="96"/>
      <c r="N75" s="96"/>
      <c r="O75" s="96"/>
      <c r="P75" s="96"/>
      <c r="Q75" s="96"/>
      <c r="R75" s="96"/>
      <c r="S75" s="96"/>
      <c r="T75" s="96"/>
      <c r="U75" s="96"/>
      <c r="V75" s="96"/>
      <c r="W75" s="96"/>
      <c r="X75" s="96"/>
      <c r="Y75" s="96"/>
      <c r="Z75" s="96"/>
      <c r="AA75" s="96"/>
      <c r="AB75" s="96"/>
      <c r="AC75" s="96"/>
      <c r="AD75" s="96"/>
      <c r="AE75" s="96"/>
      <c r="AF75" s="96"/>
      <c r="AG75" s="96"/>
      <c r="AH75" s="96"/>
      <c r="AI75" s="96"/>
      <c r="AJ75" s="96"/>
      <c r="AK75" s="96"/>
      <c r="AL75" s="96"/>
    </row>
    <row r="76" spans="1:38" x14ac:dyDescent="0.2">
      <c r="A76" s="96"/>
      <c r="B76" s="96"/>
      <c r="C76" s="96"/>
      <c r="D76" s="96"/>
      <c r="E76" s="96"/>
      <c r="F76" s="96"/>
      <c r="G76" s="96"/>
      <c r="H76" s="96"/>
      <c r="I76" s="96"/>
      <c r="J76" s="96"/>
      <c r="K76" s="96"/>
      <c r="L76" s="96"/>
      <c r="M76" s="96"/>
      <c r="N76" s="96"/>
      <c r="O76" s="96"/>
      <c r="P76" s="96"/>
      <c r="Q76" s="96"/>
      <c r="R76" s="96"/>
      <c r="S76" s="96"/>
      <c r="T76" s="96"/>
      <c r="U76" s="96"/>
      <c r="V76" s="96"/>
      <c r="W76" s="96"/>
      <c r="X76" s="96"/>
      <c r="Y76" s="96"/>
      <c r="Z76" s="96"/>
      <c r="AA76" s="96"/>
      <c r="AB76" s="96"/>
      <c r="AC76" s="96"/>
      <c r="AD76" s="96"/>
      <c r="AE76" s="96"/>
      <c r="AF76" s="96"/>
      <c r="AG76" s="96"/>
      <c r="AH76" s="96"/>
      <c r="AI76" s="96"/>
      <c r="AJ76" s="96"/>
      <c r="AK76" s="96"/>
      <c r="AL76" s="96"/>
    </row>
    <row r="77" spans="1:38" x14ac:dyDescent="0.2">
      <c r="A77" s="96"/>
      <c r="B77" s="96"/>
      <c r="C77" s="96"/>
      <c r="D77" s="96"/>
      <c r="E77" s="96"/>
      <c r="F77" s="96"/>
      <c r="G77" s="96"/>
      <c r="H77" s="96"/>
      <c r="I77" s="96"/>
      <c r="J77" s="96"/>
      <c r="K77" s="96"/>
      <c r="L77" s="96"/>
      <c r="M77" s="96"/>
      <c r="N77" s="96"/>
      <c r="O77" s="96"/>
      <c r="P77" s="96"/>
      <c r="Q77" s="96"/>
      <c r="R77" s="96"/>
      <c r="S77" s="96"/>
      <c r="T77" s="96"/>
      <c r="U77" s="96"/>
      <c r="V77" s="96"/>
      <c r="W77" s="96"/>
      <c r="X77" s="96"/>
      <c r="Y77" s="96"/>
      <c r="Z77" s="96"/>
      <c r="AA77" s="96"/>
      <c r="AB77" s="96"/>
      <c r="AC77" s="96"/>
      <c r="AD77" s="96"/>
      <c r="AE77" s="96"/>
      <c r="AF77" s="96"/>
      <c r="AG77" s="96"/>
      <c r="AH77" s="96"/>
      <c r="AI77" s="96"/>
      <c r="AJ77" s="96"/>
      <c r="AK77" s="96"/>
      <c r="AL77" s="96"/>
    </row>
    <row r="78" spans="1:38" x14ac:dyDescent="0.2">
      <c r="A78" s="96"/>
      <c r="B78" s="96"/>
      <c r="C78" s="96"/>
      <c r="D78" s="96"/>
      <c r="E78" s="96"/>
      <c r="F78" s="96"/>
      <c r="G78" s="96"/>
      <c r="H78" s="96"/>
      <c r="I78" s="96"/>
      <c r="J78" s="96"/>
      <c r="K78" s="96"/>
      <c r="L78" s="96"/>
      <c r="M78" s="96"/>
      <c r="N78" s="96"/>
      <c r="O78" s="96"/>
      <c r="P78" s="96"/>
      <c r="Q78" s="96"/>
      <c r="R78" s="96"/>
      <c r="S78" s="96"/>
      <c r="T78" s="96"/>
      <c r="U78" s="96"/>
      <c r="V78" s="96"/>
      <c r="W78" s="96"/>
      <c r="X78" s="96"/>
      <c r="Y78" s="96"/>
      <c r="Z78" s="96"/>
      <c r="AA78" s="96"/>
      <c r="AB78" s="96"/>
      <c r="AC78" s="96"/>
      <c r="AD78" s="96"/>
      <c r="AE78" s="96"/>
      <c r="AF78" s="96"/>
      <c r="AG78" s="96"/>
      <c r="AH78" s="96"/>
      <c r="AI78" s="96"/>
      <c r="AJ78" s="96"/>
      <c r="AK78" s="96"/>
      <c r="AL78" s="96"/>
    </row>
    <row r="79" spans="1:38" x14ac:dyDescent="0.2">
      <c r="A79" s="96"/>
      <c r="B79" s="96"/>
      <c r="C79" s="96"/>
      <c r="D79" s="96"/>
      <c r="E79" s="96"/>
      <c r="F79" s="96"/>
      <c r="G79" s="96"/>
      <c r="H79" s="96"/>
      <c r="I79" s="96"/>
      <c r="J79" s="96"/>
      <c r="K79" s="96"/>
      <c r="L79" s="96"/>
      <c r="M79" s="96"/>
      <c r="N79" s="96"/>
      <c r="O79" s="96"/>
      <c r="P79" s="96"/>
      <c r="Q79" s="96"/>
      <c r="R79" s="96"/>
      <c r="S79" s="96"/>
      <c r="T79" s="96"/>
      <c r="U79" s="96"/>
      <c r="V79" s="96"/>
      <c r="W79" s="96"/>
      <c r="X79" s="96"/>
      <c r="Y79" s="96"/>
      <c r="Z79" s="96"/>
      <c r="AA79" s="96"/>
      <c r="AB79" s="96"/>
      <c r="AC79" s="96"/>
      <c r="AD79" s="96"/>
      <c r="AE79" s="96"/>
      <c r="AF79" s="96"/>
      <c r="AG79" s="96"/>
      <c r="AH79" s="96"/>
      <c r="AI79" s="96"/>
      <c r="AJ79" s="96"/>
      <c r="AK79" s="96"/>
      <c r="AL79" s="96"/>
    </row>
    <row r="80" spans="1:38" x14ac:dyDescent="0.2">
      <c r="A80" s="96"/>
      <c r="B80" s="96"/>
      <c r="C80" s="96"/>
      <c r="D80" s="96"/>
      <c r="E80" s="96"/>
      <c r="F80" s="96"/>
      <c r="G80" s="96"/>
      <c r="H80" s="96"/>
      <c r="I80" s="96"/>
      <c r="J80" s="96"/>
      <c r="K80" s="96"/>
      <c r="L80" s="96"/>
      <c r="M80" s="96"/>
      <c r="N80" s="96"/>
      <c r="O80" s="96"/>
      <c r="P80" s="96"/>
      <c r="Q80" s="96"/>
      <c r="R80" s="96"/>
      <c r="S80" s="96"/>
      <c r="T80" s="96"/>
      <c r="U80" s="96"/>
      <c r="V80" s="96"/>
      <c r="W80" s="96"/>
      <c r="X80" s="96"/>
      <c r="Y80" s="96"/>
      <c r="Z80" s="96"/>
      <c r="AA80" s="96"/>
      <c r="AB80" s="96"/>
      <c r="AC80" s="96"/>
      <c r="AD80" s="96"/>
      <c r="AE80" s="96"/>
      <c r="AF80" s="96"/>
      <c r="AG80" s="96"/>
      <c r="AH80" s="96"/>
      <c r="AI80" s="96"/>
      <c r="AJ80" s="96"/>
      <c r="AK80" s="96"/>
      <c r="AL80" s="96"/>
    </row>
    <row r="81" spans="1:38" x14ac:dyDescent="0.2">
      <c r="A81" s="96"/>
      <c r="B81" s="96"/>
      <c r="C81" s="96"/>
      <c r="D81" s="96"/>
      <c r="E81" s="96"/>
      <c r="F81" s="96"/>
      <c r="G81" s="96"/>
      <c r="H81" s="96"/>
      <c r="I81" s="96"/>
      <c r="J81" s="96"/>
      <c r="K81" s="96"/>
      <c r="L81" s="96"/>
      <c r="M81" s="96"/>
      <c r="N81" s="96"/>
      <c r="O81" s="96"/>
      <c r="P81" s="96"/>
      <c r="Q81" s="96"/>
      <c r="R81" s="96"/>
      <c r="S81" s="96"/>
      <c r="T81" s="96"/>
      <c r="U81" s="96"/>
      <c r="V81" s="96"/>
      <c r="W81" s="96"/>
      <c r="X81" s="96"/>
      <c r="Y81" s="96"/>
      <c r="Z81" s="96"/>
      <c r="AA81" s="96"/>
      <c r="AB81" s="96"/>
      <c r="AC81" s="96"/>
      <c r="AD81" s="96"/>
      <c r="AE81" s="96"/>
      <c r="AF81" s="96"/>
      <c r="AG81" s="96"/>
      <c r="AH81" s="96"/>
      <c r="AI81" s="96"/>
      <c r="AJ81" s="96"/>
      <c r="AK81" s="96"/>
      <c r="AL81" s="96"/>
    </row>
    <row r="82" spans="1:38" x14ac:dyDescent="0.2">
      <c r="A82" s="96"/>
      <c r="B82" s="96"/>
      <c r="C82" s="96"/>
      <c r="D82" s="96"/>
      <c r="E82" s="96"/>
      <c r="F82" s="96"/>
      <c r="G82" s="96"/>
      <c r="H82" s="96"/>
      <c r="I82" s="96"/>
      <c r="J82" s="96"/>
      <c r="K82" s="96"/>
      <c r="L82" s="96"/>
      <c r="M82" s="96"/>
      <c r="N82" s="96"/>
      <c r="O82" s="96"/>
      <c r="P82" s="96"/>
      <c r="Q82" s="96"/>
      <c r="R82" s="96"/>
      <c r="S82" s="96"/>
      <c r="T82" s="96"/>
      <c r="U82" s="96"/>
      <c r="V82" s="96"/>
      <c r="W82" s="96"/>
      <c r="X82" s="96"/>
      <c r="Y82" s="96"/>
      <c r="Z82" s="96"/>
      <c r="AA82" s="96"/>
      <c r="AB82" s="96"/>
      <c r="AC82" s="96"/>
      <c r="AD82" s="96"/>
      <c r="AE82" s="96"/>
      <c r="AF82" s="96"/>
      <c r="AG82" s="96"/>
      <c r="AH82" s="96"/>
      <c r="AI82" s="96"/>
      <c r="AJ82" s="96"/>
      <c r="AK82" s="96"/>
      <c r="AL82" s="96"/>
    </row>
  </sheetData>
  <sheetProtection algorithmName="SHA-512" hashValue="1PdxmAGtaaGxHcjokAnC1aAyDS8tW4MDqBCzamYOq8tYGlrNmjyFXYDX6Vyp2bUHDltllEumfO1sFC+0t6ZZog==" saltValue="Ndnk8SWarFP3XJUgxRjLDg==" spinCount="100000" sheet="1" objects="1" scenarios="1" selectLockedCells="1" selectUnlockedCells="1"/>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E0261D-AC1E-41F0-BAA2-6C419365B835}">
  <dimension ref="B2:AF54"/>
  <sheetViews>
    <sheetView topLeftCell="A4" workbookViewId="0">
      <selection activeCell="E40" sqref="E40"/>
    </sheetView>
  </sheetViews>
  <sheetFormatPr baseColWidth="10" defaultColWidth="8.83203125" defaultRowHeight="15" x14ac:dyDescent="0.2"/>
  <cols>
    <col min="3" max="3" width="14" customWidth="1"/>
    <col min="5" max="5" width="7.33203125" style="34" customWidth="1"/>
    <col min="6" max="6" width="2.83203125" customWidth="1"/>
    <col min="7" max="7" width="39.33203125" customWidth="1"/>
    <col min="8" max="8" width="2.6640625" customWidth="1"/>
    <col min="15" max="15" width="10.33203125" customWidth="1"/>
    <col min="17" max="17" width="5.1640625" customWidth="1"/>
    <col min="19" max="19" width="6.33203125" customWidth="1"/>
    <col min="20" max="20" width="4.1640625" customWidth="1"/>
    <col min="23" max="23" width="5.33203125" customWidth="1"/>
    <col min="24" max="24" width="13.5" customWidth="1"/>
    <col min="25" max="25" width="5" customWidth="1"/>
    <col min="27" max="27" width="4.6640625" customWidth="1"/>
  </cols>
  <sheetData>
    <row r="2" spans="2:16" ht="26" x14ac:dyDescent="0.3">
      <c r="D2" s="36" t="s">
        <v>175</v>
      </c>
    </row>
    <row r="3" spans="2:16" ht="26" x14ac:dyDescent="0.3">
      <c r="O3" s="36" t="s">
        <v>72</v>
      </c>
    </row>
    <row r="4" spans="2:16" x14ac:dyDescent="0.2">
      <c r="I4" t="s">
        <v>48</v>
      </c>
      <c r="K4" t="s">
        <v>49</v>
      </c>
    </row>
    <row r="5" spans="2:16" x14ac:dyDescent="0.2">
      <c r="O5" t="s">
        <v>75</v>
      </c>
      <c r="P5" t="s">
        <v>143</v>
      </c>
    </row>
    <row r="6" spans="2:16" x14ac:dyDescent="0.2">
      <c r="B6" s="35" t="s">
        <v>43</v>
      </c>
      <c r="I6">
        <f>-'Energy Data'!H29</f>
        <v>3338.6869444444446</v>
      </c>
      <c r="O6" t="s">
        <v>73</v>
      </c>
      <c r="P6" t="s">
        <v>142</v>
      </c>
    </row>
    <row r="7" spans="2:16" x14ac:dyDescent="0.2">
      <c r="E7" s="34" t="s">
        <v>47</v>
      </c>
      <c r="G7" t="s">
        <v>50</v>
      </c>
      <c r="O7" t="s">
        <v>74</v>
      </c>
      <c r="P7" t="s">
        <v>144</v>
      </c>
    </row>
    <row r="8" spans="2:16" x14ac:dyDescent="0.2">
      <c r="B8" s="35" t="s">
        <v>0</v>
      </c>
      <c r="C8" t="s">
        <v>44</v>
      </c>
      <c r="E8" s="34" t="str">
        <f>Month1!E19</f>
        <v/>
      </c>
      <c r="G8" t="e">
        <f>VLOOKUP($E8,ActionsMaster,3)</f>
        <v>#N/A</v>
      </c>
      <c r="I8" s="31" t="e">
        <f>VLOOKUP($E8,ActionsMaster,7)</f>
        <v>#N/A</v>
      </c>
      <c r="K8" s="31" t="e">
        <f>-VLOOKUP($E8,ActionsMaster,6)</f>
        <v>#N/A</v>
      </c>
    </row>
    <row r="9" spans="2:16" x14ac:dyDescent="0.2">
      <c r="C9" t="s">
        <v>45</v>
      </c>
      <c r="E9" s="34" t="str">
        <f>Month1!E22</f>
        <v/>
      </c>
      <c r="G9" t="e">
        <f>VLOOKUP($E9,ActionsMaster,3)</f>
        <v>#N/A</v>
      </c>
      <c r="I9" s="31" t="e">
        <f>VLOOKUP($E9,ActionsMaster,7)</f>
        <v>#N/A</v>
      </c>
      <c r="K9" s="31" t="e">
        <f>-VLOOKUP($E9,ActionsMaster,6)</f>
        <v>#N/A</v>
      </c>
    </row>
    <row r="11" spans="2:16" x14ac:dyDescent="0.2">
      <c r="C11" t="s">
        <v>52</v>
      </c>
      <c r="I11" t="e">
        <f>SUM(I6:I9)</f>
        <v>#N/A</v>
      </c>
      <c r="K11" s="192" t="e">
        <f>SUM(K8:K9)</f>
        <v>#N/A</v>
      </c>
    </row>
    <row r="13" spans="2:16" x14ac:dyDescent="0.2">
      <c r="C13" t="s">
        <v>161</v>
      </c>
      <c r="E13" s="34" t="str">
        <f>Month1!E25</f>
        <v>No</v>
      </c>
    </row>
    <row r="14" spans="2:16" x14ac:dyDescent="0.2">
      <c r="C14" t="s">
        <v>162</v>
      </c>
      <c r="E14" s="34" t="str">
        <f>IF(ISNUMBER(SEARCH("Error",Month1!G25)),"Yes","No")</f>
        <v>No</v>
      </c>
    </row>
    <row r="15" spans="2:16" x14ac:dyDescent="0.2">
      <c r="C15" t="s">
        <v>145</v>
      </c>
      <c r="E15" s="34" t="str">
        <f>IF((AND(E13="Yes",E14="No")),"Yes","No")</f>
        <v>No</v>
      </c>
    </row>
    <row r="16" spans="2:16" ht="26" x14ac:dyDescent="0.3">
      <c r="P16" s="36" t="s">
        <v>177</v>
      </c>
    </row>
    <row r="19" spans="2:32" ht="64" x14ac:dyDescent="0.2">
      <c r="B19" s="35" t="s">
        <v>4</v>
      </c>
      <c r="C19" t="s">
        <v>44</v>
      </c>
      <c r="E19" s="34" t="str">
        <f>Month2!E20</f>
        <v/>
      </c>
      <c r="G19" t="e">
        <f>VLOOKUP($E19,ActionsMaster,3)</f>
        <v>#N/A</v>
      </c>
      <c r="I19" s="31" t="e">
        <f>VLOOKUP($E19,ActionsMaster,7)</f>
        <v>#N/A</v>
      </c>
      <c r="K19" s="31" t="e">
        <f>-VLOOKUP($E19,ActionsMaster,6)</f>
        <v>#N/A</v>
      </c>
      <c r="P19" s="191" t="s">
        <v>53</v>
      </c>
      <c r="Q19" s="191"/>
      <c r="R19" s="191" t="s">
        <v>62</v>
      </c>
      <c r="S19" s="191"/>
      <c r="T19" s="191"/>
      <c r="U19" s="191" t="s">
        <v>54</v>
      </c>
      <c r="V19" s="191"/>
      <c r="W19" s="191"/>
      <c r="X19" s="191" t="s">
        <v>55</v>
      </c>
      <c r="Y19" s="191"/>
      <c r="Z19" s="191" t="s">
        <v>178</v>
      </c>
      <c r="AA19" s="191"/>
      <c r="AB19" s="191" t="s">
        <v>71</v>
      </c>
      <c r="AC19" s="191"/>
      <c r="AD19" s="191" t="s">
        <v>69</v>
      </c>
      <c r="AE19" s="191"/>
      <c r="AF19" s="191" t="s">
        <v>70</v>
      </c>
    </row>
    <row r="20" spans="2:32" x14ac:dyDescent="0.2">
      <c r="C20" t="s">
        <v>45</v>
      </c>
      <c r="E20" s="34" t="str">
        <f>Month2!E23</f>
        <v/>
      </c>
      <c r="G20" t="e">
        <f>VLOOKUP($E20,ActionsMaster,3)</f>
        <v>#N/A</v>
      </c>
      <c r="I20" s="31" t="e">
        <f>VLOOKUP($E20,ActionsMaster,7)</f>
        <v>#N/A</v>
      </c>
      <c r="K20" s="31" t="e">
        <f>-VLOOKUP($E20,ActionsMaster,6)</f>
        <v>#N/A</v>
      </c>
    </row>
    <row r="21" spans="2:32" x14ac:dyDescent="0.2">
      <c r="C21" t="s">
        <v>46</v>
      </c>
      <c r="E21" s="34" t="str">
        <f>Month2!E26</f>
        <v/>
      </c>
      <c r="G21" t="e">
        <f>VLOOKUP($E21,ActionsMaster,3)</f>
        <v>#N/A</v>
      </c>
      <c r="I21" s="31" t="e">
        <f>VLOOKUP($E21,ActionsMaster,7)</f>
        <v>#N/A</v>
      </c>
      <c r="K21" s="31" t="e">
        <f>-VLOOKUP($E21,ActionsMaster,6)</f>
        <v>#N/A</v>
      </c>
      <c r="N21" t="s">
        <v>43</v>
      </c>
      <c r="P21" s="135">
        <f>I6</f>
        <v>3338.6869444444446</v>
      </c>
      <c r="AD21" s="39">
        <f>X21-AB21</f>
        <v>0</v>
      </c>
      <c r="AF21" s="39">
        <f>AB21-AD21</f>
        <v>0</v>
      </c>
    </row>
    <row r="22" spans="2:32" x14ac:dyDescent="0.2">
      <c r="P22" s="37"/>
      <c r="Q22" s="37"/>
      <c r="R22" s="37"/>
      <c r="S22" s="37"/>
      <c r="T22" s="37"/>
      <c r="U22" s="37"/>
      <c r="V22" s="37"/>
      <c r="W22" s="37"/>
      <c r="X22" s="37"/>
    </row>
    <row r="23" spans="2:32" x14ac:dyDescent="0.2">
      <c r="C23" t="s">
        <v>61</v>
      </c>
      <c r="I23" t="e">
        <f>SUM(I11:I21)</f>
        <v>#N/A</v>
      </c>
      <c r="K23" s="192" t="e">
        <f>SUM(K19:K21)</f>
        <v>#N/A</v>
      </c>
      <c r="N23" t="s">
        <v>0</v>
      </c>
      <c r="P23" s="135" t="e">
        <f>I11</f>
        <v>#N/A</v>
      </c>
      <c r="Q23" s="135"/>
      <c r="R23" s="135" t="e">
        <f>P21-P23</f>
        <v>#N/A</v>
      </c>
      <c r="S23" s="38" t="e">
        <f>R23/P23</f>
        <v>#N/A</v>
      </c>
      <c r="T23" s="37"/>
      <c r="U23" s="135" t="e">
        <f>R23</f>
        <v>#N/A</v>
      </c>
      <c r="V23" s="38" t="e">
        <f>U23/$P$21</f>
        <v>#N/A</v>
      </c>
      <c r="W23" s="37"/>
      <c r="X23" s="135" t="e">
        <f>U23*12</f>
        <v>#N/A</v>
      </c>
      <c r="Z23" s="192" t="e">
        <f>-K11</f>
        <v>#N/A</v>
      </c>
      <c r="AB23" s="135" t="e">
        <f>Z23</f>
        <v>#N/A</v>
      </c>
      <c r="AD23" s="135" t="e">
        <f>X23-AB23</f>
        <v>#N/A</v>
      </c>
      <c r="AE23" s="135"/>
      <c r="AF23" s="135" t="e">
        <f>X23*5-AB23</f>
        <v>#N/A</v>
      </c>
    </row>
    <row r="24" spans="2:32" x14ac:dyDescent="0.2">
      <c r="P24" s="135"/>
      <c r="Q24" s="135"/>
      <c r="R24" s="135"/>
      <c r="S24" s="37"/>
      <c r="T24" s="37"/>
      <c r="U24" s="135"/>
      <c r="V24" s="37"/>
      <c r="W24" s="37"/>
      <c r="X24" s="135"/>
      <c r="AB24" s="135"/>
      <c r="AD24" s="135"/>
      <c r="AE24" s="135"/>
      <c r="AF24" s="135"/>
    </row>
    <row r="25" spans="2:32" x14ac:dyDescent="0.2">
      <c r="C25" t="s">
        <v>161</v>
      </c>
      <c r="E25" s="34" t="str">
        <f>Month2!E34</f>
        <v>No</v>
      </c>
      <c r="N25" t="s">
        <v>4</v>
      </c>
      <c r="P25" s="135" t="e">
        <f>I23</f>
        <v>#N/A</v>
      </c>
      <c r="Q25" s="135"/>
      <c r="R25" s="135" t="e">
        <f>P23-P25</f>
        <v>#N/A</v>
      </c>
      <c r="S25" s="38" t="e">
        <f>R25/P25</f>
        <v>#N/A</v>
      </c>
      <c r="T25" s="37"/>
      <c r="U25" s="135" t="e">
        <f>U23+R25</f>
        <v>#N/A</v>
      </c>
      <c r="V25" s="38" t="e">
        <f>U25/$P$21</f>
        <v>#N/A</v>
      </c>
      <c r="W25" s="37"/>
      <c r="X25" s="135" t="e">
        <f>U25*12</f>
        <v>#N/A</v>
      </c>
      <c r="Z25" s="192" t="e">
        <f>-K23</f>
        <v>#N/A</v>
      </c>
      <c r="AB25" s="135" t="e">
        <f>AB23+Z25</f>
        <v>#N/A</v>
      </c>
      <c r="AD25" s="135" t="e">
        <f>X25-AB25</f>
        <v>#N/A</v>
      </c>
      <c r="AE25" s="135"/>
      <c r="AF25" s="135" t="e">
        <f t="shared" ref="AF25:AF27" si="0">X25*5-AB25</f>
        <v>#N/A</v>
      </c>
    </row>
    <row r="26" spans="2:32" x14ac:dyDescent="0.2">
      <c r="C26" t="s">
        <v>162</v>
      </c>
      <c r="E26" s="34" t="str">
        <f>IF(ISNUMBER(SEARCH("Error",Month2!G34)),"Yes","No")</f>
        <v>No</v>
      </c>
      <c r="P26" s="135"/>
      <c r="Q26" s="135"/>
      <c r="R26" s="135"/>
      <c r="S26" s="37"/>
      <c r="T26" s="37"/>
      <c r="U26" s="135"/>
      <c r="V26" s="38"/>
      <c r="W26" s="37"/>
      <c r="X26" s="135"/>
      <c r="AB26" s="135"/>
      <c r="AD26" s="135"/>
      <c r="AE26" s="135"/>
      <c r="AF26" s="135"/>
    </row>
    <row r="27" spans="2:32" x14ac:dyDescent="0.2">
      <c r="C27" t="s">
        <v>145</v>
      </c>
      <c r="E27" s="34" t="str">
        <f>IF((AND(E25="Yes",E26="No")),"Yes","No")</f>
        <v>No</v>
      </c>
      <c r="N27" t="s">
        <v>5</v>
      </c>
      <c r="P27" s="135" t="e">
        <f>I36</f>
        <v>#N/A</v>
      </c>
      <c r="Q27" s="135"/>
      <c r="R27" s="135" t="e">
        <f>P25-P27</f>
        <v>#N/A</v>
      </c>
      <c r="S27" s="38" t="e">
        <f>R27/P27</f>
        <v>#N/A</v>
      </c>
      <c r="T27" s="37"/>
      <c r="U27" s="135" t="e">
        <f>U25+R27</f>
        <v>#N/A</v>
      </c>
      <c r="V27" s="38" t="e">
        <f>U27/$P$21</f>
        <v>#N/A</v>
      </c>
      <c r="W27" s="37"/>
      <c r="X27" s="135" t="e">
        <f>U27*12</f>
        <v>#N/A</v>
      </c>
      <c r="Z27" s="192" t="e">
        <f>-K36</f>
        <v>#N/A</v>
      </c>
      <c r="AB27" s="135" t="e">
        <f>AB25+Z27</f>
        <v>#N/A</v>
      </c>
      <c r="AD27" s="135" t="e">
        <f>X27-AB27</f>
        <v>#N/A</v>
      </c>
      <c r="AE27" s="135"/>
      <c r="AF27" s="135" t="e">
        <f t="shared" si="0"/>
        <v>#N/A</v>
      </c>
    </row>
    <row r="28" spans="2:32" x14ac:dyDescent="0.2">
      <c r="R28" s="37"/>
      <c r="S28" s="37"/>
      <c r="T28" s="37"/>
      <c r="U28" s="37"/>
      <c r="V28" s="38"/>
      <c r="W28" s="37"/>
      <c r="X28" s="37"/>
      <c r="Y28" s="37"/>
      <c r="Z28" s="37"/>
      <c r="AA28" s="37"/>
      <c r="AB28" s="37"/>
    </row>
    <row r="29" spans="2:32" x14ac:dyDescent="0.2">
      <c r="C29" t="s">
        <v>176</v>
      </c>
      <c r="E29" s="34" t="str">
        <f>IF(AND(E15="Yes",E27="Yes"),"Yes","No")</f>
        <v>No</v>
      </c>
    </row>
    <row r="32" spans="2:32" x14ac:dyDescent="0.2">
      <c r="B32" s="35" t="s">
        <v>5</v>
      </c>
      <c r="C32" t="s">
        <v>44</v>
      </c>
      <c r="E32" s="34" t="str">
        <f>Month3!E19</f>
        <v/>
      </c>
      <c r="G32" t="e">
        <f>VLOOKUP($E32,ActionsMaster,3)</f>
        <v>#N/A</v>
      </c>
      <c r="I32" s="31" t="e">
        <f>VLOOKUP($E32,ActionsMaster,7)</f>
        <v>#N/A</v>
      </c>
      <c r="K32" s="31" t="e">
        <f>-VLOOKUP($E32,ActionsMaster,6)</f>
        <v>#N/A</v>
      </c>
    </row>
    <row r="33" spans="3:11" x14ac:dyDescent="0.2">
      <c r="C33" t="s">
        <v>45</v>
      </c>
      <c r="E33" s="34" t="str">
        <f>Month3!E22</f>
        <v/>
      </c>
      <c r="G33" t="e">
        <f>VLOOKUP($E33,ActionsMaster,3)</f>
        <v>#N/A</v>
      </c>
      <c r="I33" s="31" t="e">
        <f>VLOOKUP($E33,ActionsMaster,7)</f>
        <v>#N/A</v>
      </c>
      <c r="K33" s="31" t="e">
        <f>-VLOOKUP($E33,ActionsMaster,6)</f>
        <v>#N/A</v>
      </c>
    </row>
    <row r="34" spans="3:11" x14ac:dyDescent="0.2">
      <c r="C34" t="s">
        <v>46</v>
      </c>
      <c r="E34" s="34" t="str">
        <f>Month3!E25</f>
        <v/>
      </c>
      <c r="G34" t="e">
        <f>VLOOKUP($E34,ActionsMaster,3)</f>
        <v>#N/A</v>
      </c>
      <c r="I34" s="31" t="e">
        <f>VLOOKUP($E34,ActionsMaster,7)</f>
        <v>#N/A</v>
      </c>
      <c r="K34" s="31" t="e">
        <f>-VLOOKUP($E34,ActionsMaster,6)</f>
        <v>#N/A</v>
      </c>
    </row>
    <row r="36" spans="3:11" x14ac:dyDescent="0.2">
      <c r="C36" t="s">
        <v>67</v>
      </c>
      <c r="I36" t="e">
        <f>SUM(I23:I34)</f>
        <v>#N/A</v>
      </c>
      <c r="K36" s="192" t="e">
        <f>SUM(K32:K34)</f>
        <v>#N/A</v>
      </c>
    </row>
    <row r="38" spans="3:11" x14ac:dyDescent="0.2">
      <c r="C38" t="s">
        <v>161</v>
      </c>
      <c r="E38" s="34" t="str">
        <f>Month3!E35</f>
        <v>No</v>
      </c>
    </row>
    <row r="39" spans="3:11" x14ac:dyDescent="0.2">
      <c r="C39" t="s">
        <v>162</v>
      </c>
      <c r="E39" s="34" t="str">
        <f>IF(ISNUMBER(SEARCH("Error",Month3!G35)),"Yes","No")</f>
        <v>No</v>
      </c>
    </row>
    <row r="40" spans="3:11" x14ac:dyDescent="0.2">
      <c r="C40" t="s">
        <v>145</v>
      </c>
      <c r="E40" s="34" t="str">
        <f>IF((AND(E38="Yes",E39="No")),"Yes","No")</f>
        <v>No</v>
      </c>
    </row>
    <row r="54" spans="5:5" x14ac:dyDescent="0.2">
      <c r="E54"/>
    </row>
  </sheetData>
  <phoneticPr fontId="13" type="noConversion"/>
  <pageMargins left="0.7" right="0.7" top="0.75" bottom="0.75" header="0.3" footer="0.3"/>
  <tableParts count="1">
    <tablePart r:id="rId1"/>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441949-2E27-4F9F-A8FC-24C85831D21E}">
  <dimension ref="A2:Q87"/>
  <sheetViews>
    <sheetView topLeftCell="B28" workbookViewId="0">
      <selection activeCell="C59" sqref="C59:G61"/>
    </sheetView>
  </sheetViews>
  <sheetFormatPr baseColWidth="10" defaultColWidth="8.83203125" defaultRowHeight="15" x14ac:dyDescent="0.2"/>
  <cols>
    <col min="2" max="2" width="12.33203125" bestFit="1" customWidth="1"/>
    <col min="3" max="3" width="37.1640625" bestFit="1" customWidth="1"/>
    <col min="4" max="4" width="31.83203125" bestFit="1" customWidth="1"/>
    <col min="5" max="5" width="24.83203125" bestFit="1" customWidth="1"/>
    <col min="6" max="6" width="42.6640625" bestFit="1" customWidth="1"/>
    <col min="7" max="7" width="29.1640625" bestFit="1" customWidth="1"/>
    <col min="8" max="8" width="28" bestFit="1" customWidth="1"/>
    <col min="9" max="9" width="31.83203125" bestFit="1" customWidth="1"/>
    <col min="10" max="10" width="42.1640625" bestFit="1" customWidth="1"/>
    <col min="11" max="11" width="24.1640625" bestFit="1" customWidth="1"/>
    <col min="12" max="12" width="39.5" bestFit="1" customWidth="1"/>
    <col min="13" max="13" width="24.33203125" bestFit="1" customWidth="1"/>
    <col min="14" max="14" width="21.83203125" bestFit="1" customWidth="1"/>
    <col min="15" max="15" width="38.83203125" bestFit="1" customWidth="1"/>
    <col min="16" max="16" width="30.1640625" bestFit="1" customWidth="1"/>
    <col min="17" max="17" width="38.33203125" bestFit="1" customWidth="1"/>
    <col min="18" max="18" width="10.6640625" bestFit="1" customWidth="1"/>
  </cols>
  <sheetData>
    <row r="2" spans="1:17" ht="26" x14ac:dyDescent="0.2">
      <c r="C2" s="1" t="s">
        <v>187</v>
      </c>
    </row>
    <row r="3" spans="1:17" ht="27" thickBot="1" x14ac:dyDescent="0.25">
      <c r="A3" s="1"/>
      <c r="C3" s="1"/>
      <c r="D3" s="1"/>
      <c r="E3" s="1"/>
      <c r="F3" s="1"/>
      <c r="G3" s="1"/>
      <c r="H3" s="1"/>
      <c r="I3" s="1"/>
      <c r="J3" s="1"/>
      <c r="K3" s="1"/>
      <c r="L3" s="1"/>
      <c r="M3" s="1"/>
      <c r="N3" s="1"/>
      <c r="O3" s="1"/>
      <c r="P3" s="1"/>
      <c r="Q3" s="1"/>
    </row>
    <row r="4" spans="1:17" ht="19" x14ac:dyDescent="0.25">
      <c r="A4" s="8"/>
      <c r="B4" s="2"/>
      <c r="C4" s="3" t="s">
        <v>8</v>
      </c>
      <c r="D4" s="4"/>
      <c r="E4" s="4"/>
      <c r="F4" s="5"/>
      <c r="G4" s="5"/>
      <c r="H4" s="5"/>
      <c r="I4" s="5"/>
      <c r="J4" s="47"/>
      <c r="K4" s="7"/>
      <c r="L4" s="8"/>
      <c r="M4" s="8"/>
      <c r="N4" s="8"/>
      <c r="O4" s="8"/>
      <c r="P4" s="8"/>
      <c r="Q4" s="8"/>
    </row>
    <row r="5" spans="1:17" ht="16" x14ac:dyDescent="0.2">
      <c r="A5" s="8"/>
      <c r="B5" s="6"/>
      <c r="C5" s="7" t="s">
        <v>9</v>
      </c>
      <c r="D5" s="8"/>
      <c r="E5" s="8"/>
      <c r="F5" s="8"/>
      <c r="G5" s="8"/>
      <c r="H5" s="8"/>
      <c r="I5" s="8"/>
      <c r="J5" s="48"/>
      <c r="K5" s="8"/>
      <c r="L5" s="49"/>
      <c r="M5" s="8"/>
      <c r="N5" s="8"/>
      <c r="O5" s="8"/>
      <c r="P5" s="8"/>
      <c r="Q5" s="8"/>
    </row>
    <row r="6" spans="1:17" ht="16" x14ac:dyDescent="0.2">
      <c r="A6" s="8"/>
      <c r="B6" s="6"/>
      <c r="C6" s="9"/>
      <c r="D6" s="9"/>
      <c r="E6" s="9"/>
      <c r="F6" s="10"/>
      <c r="G6" s="11" t="s">
        <v>10</v>
      </c>
      <c r="H6" s="11" t="s">
        <v>107</v>
      </c>
      <c r="I6" s="11"/>
      <c r="J6" s="48"/>
      <c r="K6" s="8"/>
      <c r="L6" s="8"/>
      <c r="M6" s="8"/>
      <c r="N6" s="8"/>
      <c r="O6" s="8"/>
      <c r="P6" s="8"/>
      <c r="Q6" s="8"/>
    </row>
    <row r="7" spans="1:17" ht="16" x14ac:dyDescent="0.2">
      <c r="A7" s="8"/>
      <c r="B7" s="6"/>
      <c r="C7" s="12"/>
      <c r="D7" s="12"/>
      <c r="E7" s="12"/>
      <c r="F7" s="13"/>
      <c r="G7" s="14">
        <f>G29</f>
        <v>-40064.243333333332</v>
      </c>
      <c r="H7" s="14">
        <f>G7/12</f>
        <v>-3338.6869444444442</v>
      </c>
      <c r="I7" s="14"/>
      <c r="J7" s="48"/>
      <c r="K7" s="7"/>
      <c r="L7" s="8"/>
      <c r="M7" s="8"/>
      <c r="N7" s="8"/>
      <c r="O7" s="8"/>
      <c r="P7" s="8"/>
      <c r="Q7" s="8"/>
    </row>
    <row r="8" spans="1:17" ht="16" x14ac:dyDescent="0.2">
      <c r="A8" s="8"/>
      <c r="B8" s="6"/>
      <c r="C8" s="15"/>
      <c r="D8" s="16"/>
      <c r="E8" s="16"/>
      <c r="F8" s="8"/>
      <c r="G8" s="8"/>
      <c r="H8" s="8"/>
      <c r="I8" s="8"/>
      <c r="J8" s="48"/>
      <c r="K8" s="7"/>
      <c r="L8" s="50"/>
      <c r="M8" s="8"/>
      <c r="N8" s="8"/>
      <c r="O8" s="8"/>
      <c r="P8" s="8"/>
      <c r="Q8" s="8"/>
    </row>
    <row r="9" spans="1:17" ht="16" x14ac:dyDescent="0.2">
      <c r="A9" s="8"/>
      <c r="B9" s="6"/>
      <c r="C9" s="7" t="s">
        <v>11</v>
      </c>
      <c r="D9" s="8"/>
      <c r="E9" s="8"/>
      <c r="F9" s="8"/>
      <c r="G9" s="8"/>
      <c r="H9" s="8"/>
      <c r="I9" s="8"/>
      <c r="J9" s="48"/>
      <c r="K9" s="8"/>
      <c r="L9" s="16"/>
      <c r="M9" s="8"/>
      <c r="N9" s="8"/>
      <c r="O9" s="8"/>
      <c r="P9" s="8"/>
      <c r="Q9" s="8"/>
    </row>
    <row r="10" spans="1:17" ht="16" x14ac:dyDescent="0.2">
      <c r="A10" s="8"/>
      <c r="B10" s="6"/>
      <c r="C10" s="51" t="s">
        <v>12</v>
      </c>
      <c r="D10" s="52">
        <v>0.3</v>
      </c>
      <c r="E10" s="51"/>
      <c r="F10" s="51"/>
      <c r="G10" s="51"/>
      <c r="H10" s="51"/>
      <c r="I10" s="51"/>
      <c r="J10" s="48"/>
      <c r="K10" s="8"/>
      <c r="L10" s="16"/>
      <c r="M10" s="8"/>
      <c r="N10" s="8"/>
      <c r="O10" s="8"/>
      <c r="P10" s="8"/>
      <c r="Q10" s="8"/>
    </row>
    <row r="11" spans="1:17" ht="16" x14ac:dyDescent="0.2">
      <c r="A11" s="8"/>
      <c r="B11" s="6"/>
      <c r="C11" s="51"/>
      <c r="D11" s="53"/>
      <c r="E11" s="51"/>
      <c r="F11" s="51"/>
      <c r="G11" s="51"/>
      <c r="H11" s="51"/>
      <c r="I11" s="51"/>
      <c r="J11" s="48"/>
      <c r="K11" s="8"/>
      <c r="L11" s="16"/>
      <c r="M11" s="8"/>
      <c r="N11" s="8"/>
      <c r="O11" s="8"/>
      <c r="P11" s="8"/>
      <c r="Q11" s="8"/>
    </row>
    <row r="12" spans="1:17" ht="16" x14ac:dyDescent="0.2">
      <c r="A12" s="8"/>
      <c r="B12" s="6"/>
      <c r="C12" s="51" t="s">
        <v>13</v>
      </c>
      <c r="D12" s="53">
        <v>3000</v>
      </c>
      <c r="E12" s="51"/>
      <c r="F12" s="51"/>
      <c r="G12" s="51"/>
      <c r="H12" s="51"/>
      <c r="I12" s="51"/>
      <c r="J12" s="48"/>
      <c r="K12" s="8"/>
      <c r="L12" s="16"/>
      <c r="M12" s="8"/>
      <c r="N12" s="8"/>
      <c r="O12" s="8"/>
      <c r="P12" s="8"/>
      <c r="Q12" s="8"/>
    </row>
    <row r="13" spans="1:17" ht="16" x14ac:dyDescent="0.2">
      <c r="A13" s="8"/>
      <c r="B13" s="6"/>
      <c r="C13" s="51" t="s">
        <v>14</v>
      </c>
      <c r="D13" s="53">
        <v>1200</v>
      </c>
      <c r="E13" s="51"/>
      <c r="F13" s="51"/>
      <c r="G13" s="51"/>
      <c r="H13" s="51"/>
      <c r="I13" s="51"/>
      <c r="J13" s="48"/>
      <c r="K13" s="8"/>
      <c r="L13" s="16"/>
      <c r="M13" s="8"/>
      <c r="N13" s="8"/>
      <c r="O13" s="8"/>
      <c r="P13" s="8"/>
      <c r="Q13" s="8"/>
    </row>
    <row r="14" spans="1:17" ht="16" x14ac:dyDescent="0.2">
      <c r="A14" s="8"/>
      <c r="B14" s="6"/>
      <c r="C14" s="51" t="s">
        <v>15</v>
      </c>
      <c r="D14" s="53">
        <f>D12-D13</f>
        <v>1800</v>
      </c>
      <c r="E14" s="51"/>
      <c r="F14" s="51"/>
      <c r="G14" s="51"/>
      <c r="H14" s="51"/>
      <c r="I14" s="51"/>
      <c r="J14" s="48"/>
      <c r="K14" s="8"/>
      <c r="L14" s="8"/>
      <c r="M14" s="8"/>
      <c r="N14" s="8"/>
      <c r="O14" s="8"/>
      <c r="P14" s="8"/>
      <c r="Q14" s="8"/>
    </row>
    <row r="15" spans="1:17" ht="16" x14ac:dyDescent="0.2">
      <c r="A15" s="8"/>
      <c r="B15" s="6"/>
      <c r="C15" s="51"/>
      <c r="D15" s="53"/>
      <c r="E15" s="51"/>
      <c r="F15" s="51"/>
      <c r="G15" s="51"/>
      <c r="H15" s="51"/>
      <c r="I15" s="51"/>
      <c r="J15" s="48"/>
      <c r="K15" s="8"/>
      <c r="L15" s="8"/>
      <c r="M15" s="8"/>
      <c r="N15" s="8"/>
      <c r="O15" s="8"/>
      <c r="P15" s="8"/>
      <c r="Q15" s="8"/>
    </row>
    <row r="16" spans="1:17" ht="16" x14ac:dyDescent="0.2">
      <c r="A16" s="8"/>
      <c r="B16" s="6"/>
      <c r="C16" s="54" t="s">
        <v>16</v>
      </c>
      <c r="D16" s="54" t="s">
        <v>17</v>
      </c>
      <c r="E16" s="54" t="s">
        <v>18</v>
      </c>
      <c r="F16" s="54" t="s">
        <v>19</v>
      </c>
      <c r="G16" s="54" t="s">
        <v>10</v>
      </c>
      <c r="H16" s="54" t="s">
        <v>108</v>
      </c>
      <c r="I16" s="54" t="s">
        <v>188</v>
      </c>
      <c r="J16" s="48"/>
      <c r="K16" s="7"/>
      <c r="L16" s="55" t="s">
        <v>79</v>
      </c>
      <c r="M16" s="55" t="s">
        <v>80</v>
      </c>
      <c r="N16" s="8"/>
      <c r="O16" s="8"/>
      <c r="P16" s="8"/>
      <c r="Q16" s="8"/>
    </row>
    <row r="17" spans="1:17" ht="17" x14ac:dyDescent="0.2">
      <c r="A17" s="8"/>
      <c r="B17" s="6"/>
      <c r="C17" s="56" t="s">
        <v>20</v>
      </c>
      <c r="D17" s="57" t="s">
        <v>77</v>
      </c>
      <c r="E17" s="57">
        <v>52</v>
      </c>
      <c r="F17" s="57">
        <v>88</v>
      </c>
      <c r="G17" s="58">
        <f>-D$12*E17*F17*D$10/1000</f>
        <v>-4118.3999999999996</v>
      </c>
      <c r="H17" s="58">
        <f>G17/12</f>
        <v>-343.2</v>
      </c>
      <c r="I17" s="58"/>
      <c r="J17" s="48"/>
      <c r="K17" s="59"/>
      <c r="L17" s="60" t="s">
        <v>81</v>
      </c>
      <c r="M17" s="61" t="s">
        <v>82</v>
      </c>
      <c r="N17" s="59" t="s">
        <v>83</v>
      </c>
      <c r="O17" s="59"/>
      <c r="P17" s="59"/>
      <c r="Q17" s="59"/>
    </row>
    <row r="18" spans="1:17" ht="17" x14ac:dyDescent="0.2">
      <c r="A18" s="8"/>
      <c r="B18" s="6"/>
      <c r="C18" s="56" t="s">
        <v>21</v>
      </c>
      <c r="D18" s="57" t="s">
        <v>77</v>
      </c>
      <c r="E18" s="57">
        <v>3</v>
      </c>
      <c r="F18" s="57">
        <v>16</v>
      </c>
      <c r="G18" s="58">
        <f>-24*365*E18*F18*D$10/1000</f>
        <v>-126.14400000000001</v>
      </c>
      <c r="H18" s="58">
        <f t="shared" ref="H18:H27" si="0">G18/12</f>
        <v>-10.512</v>
      </c>
      <c r="I18" s="58"/>
      <c r="J18" s="48"/>
      <c r="K18" s="59"/>
      <c r="L18" s="60"/>
      <c r="M18" s="61" t="s">
        <v>84</v>
      </c>
      <c r="N18" s="59" t="s">
        <v>83</v>
      </c>
      <c r="O18" s="59"/>
      <c r="P18" s="59"/>
      <c r="Q18" s="59"/>
    </row>
    <row r="19" spans="1:17" ht="17" x14ac:dyDescent="0.2">
      <c r="A19" s="8"/>
      <c r="B19" s="6"/>
      <c r="C19" s="56" t="s">
        <v>22</v>
      </c>
      <c r="D19" s="57" t="s">
        <v>77</v>
      </c>
      <c r="E19" s="57">
        <v>28</v>
      </c>
      <c r="F19" s="62">
        <v>75</v>
      </c>
      <c r="G19" s="58">
        <f>-(24*365)*E19*F19*D$10/1000</f>
        <v>-5518.8</v>
      </c>
      <c r="H19" s="58">
        <f t="shared" si="0"/>
        <v>-459.90000000000003</v>
      </c>
      <c r="I19" s="58"/>
      <c r="J19" s="48"/>
      <c r="K19" s="59"/>
      <c r="L19" s="60" t="s">
        <v>199</v>
      </c>
      <c r="M19" s="63" t="s">
        <v>85</v>
      </c>
      <c r="N19" s="59" t="s">
        <v>83</v>
      </c>
      <c r="O19" s="59"/>
      <c r="P19" s="59"/>
      <c r="Q19" s="59"/>
    </row>
    <row r="20" spans="1:17" ht="17" x14ac:dyDescent="0.2">
      <c r="A20" s="8"/>
      <c r="B20" s="6"/>
      <c r="C20" s="56" t="s">
        <v>23</v>
      </c>
      <c r="D20" s="57" t="s">
        <v>77</v>
      </c>
      <c r="E20" s="57">
        <v>4</v>
      </c>
      <c r="F20" s="57">
        <v>2400</v>
      </c>
      <c r="G20" s="58">
        <f>-D$13*E20*F20*D$10/1000</f>
        <v>-3456</v>
      </c>
      <c r="H20" s="58">
        <f t="shared" si="0"/>
        <v>-288</v>
      </c>
      <c r="I20" s="58"/>
      <c r="J20" s="48"/>
      <c r="K20" s="64"/>
      <c r="L20" s="56" t="s">
        <v>86</v>
      </c>
      <c r="M20" s="56"/>
      <c r="N20" s="59" t="s">
        <v>83</v>
      </c>
      <c r="O20" s="65"/>
      <c r="P20" s="66"/>
      <c r="Q20" s="65"/>
    </row>
    <row r="21" spans="1:17" ht="17" x14ac:dyDescent="0.2">
      <c r="A21" s="8"/>
      <c r="B21" s="6"/>
      <c r="C21" s="56" t="s">
        <v>24</v>
      </c>
      <c r="D21" s="57" t="s">
        <v>77</v>
      </c>
      <c r="E21" s="57">
        <v>1</v>
      </c>
      <c r="F21" s="62">
        <f>200%*(4.186*20*(100-20)*1000)/3600/24</f>
        <v>155.03703703703704</v>
      </c>
      <c r="G21" s="58">
        <f t="shared" ref="G21:G26" si="1">-(24*365)*E21*F21*D$10/1000</f>
        <v>-407.4373333333333</v>
      </c>
      <c r="H21" s="58">
        <f t="shared" si="0"/>
        <v>-33.953111111111106</v>
      </c>
      <c r="I21" s="58"/>
      <c r="J21" s="48"/>
      <c r="K21" s="64"/>
      <c r="L21" s="56" t="s">
        <v>88</v>
      </c>
      <c r="M21" s="56"/>
      <c r="N21" s="59" t="s">
        <v>83</v>
      </c>
      <c r="O21" s="65"/>
      <c r="P21" s="67"/>
      <c r="Q21" s="68"/>
    </row>
    <row r="22" spans="1:17" ht="17" x14ac:dyDescent="0.2">
      <c r="A22" s="8"/>
      <c r="B22" s="6"/>
      <c r="C22" s="56" t="s">
        <v>25</v>
      </c>
      <c r="D22" s="57" t="s">
        <v>77</v>
      </c>
      <c r="E22" s="57">
        <v>1</v>
      </c>
      <c r="F22" s="62">
        <f>1700000/24/365</f>
        <v>194.06392694063925</v>
      </c>
      <c r="G22" s="58">
        <f t="shared" si="1"/>
        <v>-509.99999999999989</v>
      </c>
      <c r="H22" s="58">
        <f t="shared" si="0"/>
        <v>-42.499999999999993</v>
      </c>
      <c r="I22" s="58"/>
      <c r="J22" s="48"/>
      <c r="K22" s="64"/>
      <c r="L22" s="56"/>
      <c r="M22" s="63" t="s">
        <v>89</v>
      </c>
      <c r="N22" s="59" t="s">
        <v>83</v>
      </c>
      <c r="O22" s="65"/>
      <c r="P22" s="67"/>
      <c r="Q22" s="68"/>
    </row>
    <row r="23" spans="1:17" ht="16" x14ac:dyDescent="0.2">
      <c r="A23" s="8"/>
      <c r="B23" s="6"/>
      <c r="C23" s="56" t="s">
        <v>123</v>
      </c>
      <c r="D23" s="57" t="s">
        <v>77</v>
      </c>
      <c r="E23" s="57">
        <v>1</v>
      </c>
      <c r="F23" s="62">
        <v>1200</v>
      </c>
      <c r="G23" s="58">
        <f>-F23*52*5*2*D10/1000</f>
        <v>-187.2</v>
      </c>
      <c r="H23" s="58">
        <f t="shared" si="0"/>
        <v>-15.6</v>
      </c>
      <c r="I23" s="58"/>
      <c r="J23" s="48"/>
      <c r="K23" s="64"/>
      <c r="L23" s="56"/>
      <c r="M23" s="63" t="s">
        <v>124</v>
      </c>
      <c r="N23" s="59"/>
      <c r="O23" s="65"/>
      <c r="P23" s="67"/>
      <c r="Q23" s="68"/>
    </row>
    <row r="24" spans="1:17" ht="17" x14ac:dyDescent="0.2">
      <c r="A24" s="8"/>
      <c r="B24" s="6"/>
      <c r="C24" s="56" t="s">
        <v>26</v>
      </c>
      <c r="D24" s="57" t="s">
        <v>77</v>
      </c>
      <c r="E24" s="57">
        <v>2</v>
      </c>
      <c r="F24" s="62">
        <v>300</v>
      </c>
      <c r="G24" s="58">
        <f t="shared" si="1"/>
        <v>-1576.8</v>
      </c>
      <c r="H24" s="58">
        <f t="shared" si="0"/>
        <v>-131.4</v>
      </c>
      <c r="I24" s="58"/>
      <c r="J24" s="48"/>
      <c r="K24" s="64"/>
      <c r="L24" s="56" t="s">
        <v>87</v>
      </c>
      <c r="M24" s="63" t="s">
        <v>90</v>
      </c>
      <c r="N24" s="59" t="s">
        <v>83</v>
      </c>
      <c r="O24" s="65"/>
      <c r="P24" s="67"/>
      <c r="Q24" s="68"/>
    </row>
    <row r="25" spans="1:17" ht="17" x14ac:dyDescent="0.2">
      <c r="A25" s="8"/>
      <c r="B25" s="6"/>
      <c r="C25" s="56" t="s">
        <v>27</v>
      </c>
      <c r="D25" s="57" t="s">
        <v>77</v>
      </c>
      <c r="E25" s="57">
        <v>1</v>
      </c>
      <c r="F25" s="62">
        <v>3</v>
      </c>
      <c r="G25" s="58">
        <f t="shared" si="1"/>
        <v>-7.8840000000000003</v>
      </c>
      <c r="H25" s="58">
        <f t="shared" si="0"/>
        <v>-0.65700000000000003</v>
      </c>
      <c r="I25" s="58"/>
      <c r="J25" s="48"/>
      <c r="K25" s="64"/>
      <c r="L25" s="56" t="s">
        <v>87</v>
      </c>
      <c r="M25" s="63" t="s">
        <v>91</v>
      </c>
      <c r="N25" s="59" t="s">
        <v>83</v>
      </c>
      <c r="O25" s="65"/>
      <c r="P25" s="67"/>
      <c r="Q25" s="68"/>
    </row>
    <row r="26" spans="1:17" ht="16" x14ac:dyDescent="0.2">
      <c r="A26" s="8"/>
      <c r="B26" s="6"/>
      <c r="C26" s="56" t="s">
        <v>110</v>
      </c>
      <c r="D26" s="57" t="s">
        <v>77</v>
      </c>
      <c r="E26" s="57">
        <v>3</v>
      </c>
      <c r="F26" s="62">
        <f>(4.186*10*(100-20)*1000)/3600/24</f>
        <v>38.75925925925926</v>
      </c>
      <c r="G26" s="58">
        <f t="shared" si="1"/>
        <v>-305.57799999999997</v>
      </c>
      <c r="H26" s="58">
        <f t="shared" si="0"/>
        <v>-25.464833333333331</v>
      </c>
      <c r="I26" s="58"/>
      <c r="J26" s="48"/>
      <c r="K26" s="64"/>
      <c r="L26" s="56" t="s">
        <v>92</v>
      </c>
      <c r="M26" s="63"/>
      <c r="N26" s="59"/>
      <c r="O26" s="65"/>
      <c r="P26" s="67"/>
      <c r="Q26" s="68"/>
    </row>
    <row r="27" spans="1:17" ht="16" x14ac:dyDescent="0.2">
      <c r="A27" s="8"/>
      <c r="B27" s="6"/>
      <c r="C27" s="56" t="s">
        <v>195</v>
      </c>
      <c r="D27" s="57" t="s">
        <v>77</v>
      </c>
      <c r="E27" s="57">
        <v>1</v>
      </c>
      <c r="F27" s="62">
        <v>19875</v>
      </c>
      <c r="G27" s="58">
        <f>-4000*E27*F27*D$10/1000</f>
        <v>-23850</v>
      </c>
      <c r="H27" s="58">
        <f t="shared" si="0"/>
        <v>-1987.5</v>
      </c>
      <c r="I27" s="58"/>
      <c r="J27" s="48"/>
      <c r="K27" s="64"/>
      <c r="L27" s="56" t="s">
        <v>196</v>
      </c>
      <c r="M27" s="63" t="s">
        <v>197</v>
      </c>
      <c r="N27" s="59"/>
      <c r="O27" s="65"/>
      <c r="P27" s="67"/>
      <c r="Q27" s="68"/>
    </row>
    <row r="28" spans="1:17" ht="17" x14ac:dyDescent="0.2">
      <c r="A28" s="8"/>
      <c r="B28" s="6"/>
      <c r="C28" s="56"/>
      <c r="D28" s="57"/>
      <c r="E28" s="57"/>
      <c r="F28" s="62"/>
      <c r="G28" s="58"/>
      <c r="H28" s="58"/>
      <c r="I28" s="58"/>
      <c r="J28" s="48"/>
      <c r="K28" s="64"/>
      <c r="L28" s="56"/>
      <c r="M28" s="56"/>
      <c r="N28" s="59" t="s">
        <v>83</v>
      </c>
      <c r="O28" s="65"/>
      <c r="P28" s="67"/>
      <c r="Q28" s="68"/>
    </row>
    <row r="29" spans="1:17" ht="17" x14ac:dyDescent="0.2">
      <c r="A29" s="8"/>
      <c r="B29" s="6"/>
      <c r="C29" s="55" t="s">
        <v>28</v>
      </c>
      <c r="D29" s="54"/>
      <c r="E29" s="55"/>
      <c r="F29" s="69"/>
      <c r="G29" s="70">
        <f>SUM(G17:G28)</f>
        <v>-40064.243333333332</v>
      </c>
      <c r="H29" s="70">
        <f>SUM(H17:H28)</f>
        <v>-3338.6869444444446</v>
      </c>
      <c r="I29" s="273">
        <f>-G29/D10</f>
        <v>133547.47777777779</v>
      </c>
      <c r="J29" s="48"/>
      <c r="K29" s="64"/>
      <c r="L29" s="71"/>
      <c r="M29" s="64"/>
      <c r="N29" s="59" t="s">
        <v>83</v>
      </c>
      <c r="O29" s="65"/>
      <c r="P29" s="66"/>
      <c r="Q29" s="65"/>
    </row>
    <row r="30" spans="1:17" ht="18" thickBot="1" x14ac:dyDescent="0.25">
      <c r="A30" s="8"/>
      <c r="B30" s="19"/>
      <c r="C30" s="20"/>
      <c r="D30" s="84"/>
      <c r="E30" s="20"/>
      <c r="F30" s="20"/>
      <c r="G30" s="20"/>
      <c r="H30" s="20"/>
      <c r="I30" s="20"/>
      <c r="J30" s="72"/>
      <c r="K30" s="64"/>
      <c r="L30" s="64"/>
      <c r="M30" s="64"/>
      <c r="N30" s="59" t="s">
        <v>83</v>
      </c>
      <c r="O30" s="65"/>
      <c r="P30" s="66"/>
      <c r="Q30" s="73"/>
    </row>
    <row r="31" spans="1:17" ht="19" x14ac:dyDescent="0.25">
      <c r="A31" s="8"/>
      <c r="B31" s="2"/>
      <c r="C31" s="3" t="s">
        <v>109</v>
      </c>
      <c r="D31" s="33"/>
      <c r="E31" s="5"/>
      <c r="F31" s="5"/>
      <c r="G31" s="5"/>
      <c r="H31" s="5"/>
      <c r="I31" s="5"/>
      <c r="J31" s="47"/>
      <c r="K31" s="64"/>
      <c r="L31" s="64"/>
      <c r="M31" s="64"/>
      <c r="N31" s="59" t="s">
        <v>83</v>
      </c>
      <c r="O31" s="65"/>
      <c r="P31" s="66"/>
      <c r="Q31" s="73"/>
    </row>
    <row r="32" spans="1:17" ht="17" x14ac:dyDescent="0.2">
      <c r="A32" s="8"/>
      <c r="B32" s="6"/>
      <c r="C32" s="74" t="s">
        <v>16</v>
      </c>
      <c r="D32" s="74" t="s">
        <v>17</v>
      </c>
      <c r="E32" s="74" t="s">
        <v>94</v>
      </c>
      <c r="F32" s="74" t="s">
        <v>93</v>
      </c>
      <c r="G32" s="124" t="s">
        <v>129</v>
      </c>
      <c r="H32" s="74" t="s">
        <v>132</v>
      </c>
      <c r="I32" s="74" t="s">
        <v>122</v>
      </c>
      <c r="J32" s="48"/>
      <c r="K32" s="8"/>
      <c r="L32" s="75" t="s">
        <v>79</v>
      </c>
      <c r="M32" s="75" t="s">
        <v>80</v>
      </c>
      <c r="N32" s="59" t="s">
        <v>83</v>
      </c>
      <c r="O32" s="65"/>
      <c r="P32" s="76"/>
      <c r="Q32" s="73"/>
    </row>
    <row r="33" spans="1:17" ht="17" x14ac:dyDescent="0.2">
      <c r="A33" s="8"/>
      <c r="B33" s="6"/>
      <c r="C33" s="18" t="s">
        <v>78</v>
      </c>
      <c r="D33" s="17" t="s">
        <v>77</v>
      </c>
      <c r="E33" s="79">
        <v>-200</v>
      </c>
      <c r="F33" s="78">
        <f>1-5/16</f>
        <v>0.6875</v>
      </c>
      <c r="G33" s="125">
        <f>E18</f>
        <v>3</v>
      </c>
      <c r="H33" s="79">
        <f t="shared" ref="H33:H47" si="2">E33*G33</f>
        <v>-600</v>
      </c>
      <c r="I33" s="79">
        <f>H18*F33</f>
        <v>-7.2270000000000003</v>
      </c>
      <c r="J33" s="48"/>
      <c r="K33" s="8"/>
      <c r="L33" s="80"/>
      <c r="M33" s="81" t="s">
        <v>84</v>
      </c>
      <c r="N33" s="59" t="s">
        <v>83</v>
      </c>
      <c r="O33" s="65"/>
      <c r="P33" s="64"/>
      <c r="Q33" s="73"/>
    </row>
    <row r="34" spans="1:17" ht="17" x14ac:dyDescent="0.2">
      <c r="A34" s="8"/>
      <c r="B34" s="6"/>
      <c r="C34" s="18" t="s">
        <v>31</v>
      </c>
      <c r="D34" s="17" t="s">
        <v>77</v>
      </c>
      <c r="E34" s="79">
        <v>0</v>
      </c>
      <c r="F34" s="78">
        <v>0.5</v>
      </c>
      <c r="G34" s="125">
        <f>E19</f>
        <v>28</v>
      </c>
      <c r="H34" s="79">
        <f t="shared" si="2"/>
        <v>0</v>
      </c>
      <c r="I34" s="79">
        <f>F34*H19</f>
        <v>-229.95000000000002</v>
      </c>
      <c r="J34" s="48"/>
      <c r="K34" s="8"/>
      <c r="L34" s="80"/>
      <c r="M34" s="81" t="s">
        <v>97</v>
      </c>
      <c r="N34" s="59" t="s">
        <v>83</v>
      </c>
      <c r="O34" s="65"/>
      <c r="P34" s="64"/>
      <c r="Q34" s="73"/>
    </row>
    <row r="35" spans="1:17" ht="17" x14ac:dyDescent="0.2">
      <c r="A35" s="8"/>
      <c r="B35" s="6"/>
      <c r="C35" s="18" t="s">
        <v>131</v>
      </c>
      <c r="D35" s="17" t="s">
        <v>77</v>
      </c>
      <c r="E35" s="79">
        <v>-2000</v>
      </c>
      <c r="F35" s="78">
        <f>1-1/1.3</f>
        <v>0.23076923076923084</v>
      </c>
      <c r="G35" s="125">
        <f>E21</f>
        <v>1</v>
      </c>
      <c r="H35" s="79">
        <f t="shared" si="2"/>
        <v>-2000</v>
      </c>
      <c r="I35" s="79">
        <f>F35*H21</f>
        <v>-7.8353333333333346</v>
      </c>
      <c r="J35" s="48"/>
      <c r="K35" s="8"/>
      <c r="L35" s="18" t="s">
        <v>98</v>
      </c>
      <c r="M35" s="81"/>
      <c r="N35" s="59" t="s">
        <v>83</v>
      </c>
      <c r="O35" s="65"/>
      <c r="P35" s="64"/>
      <c r="Q35" s="73"/>
    </row>
    <row r="36" spans="1:17" ht="17" x14ac:dyDescent="0.2">
      <c r="A36" s="8"/>
      <c r="B36" s="6"/>
      <c r="C36" s="18" t="s">
        <v>112</v>
      </c>
      <c r="D36" s="17" t="s">
        <v>77</v>
      </c>
      <c r="E36" s="79">
        <v>-10</v>
      </c>
      <c r="F36" s="78">
        <v>0.1</v>
      </c>
      <c r="G36" s="125">
        <v>1</v>
      </c>
      <c r="H36" s="79">
        <f t="shared" si="2"/>
        <v>-10</v>
      </c>
      <c r="I36" s="79">
        <f>F36*H17</f>
        <v>-34.32</v>
      </c>
      <c r="J36" s="48"/>
      <c r="K36" s="8"/>
      <c r="L36" s="18" t="s">
        <v>99</v>
      </c>
      <c r="M36" s="81"/>
      <c r="N36" s="59" t="s">
        <v>83</v>
      </c>
      <c r="O36" s="65"/>
      <c r="P36" s="64"/>
      <c r="Q36" s="73"/>
    </row>
    <row r="37" spans="1:17" ht="16" x14ac:dyDescent="0.2">
      <c r="A37" s="8"/>
      <c r="B37" s="6"/>
      <c r="C37" s="18" t="s">
        <v>130</v>
      </c>
      <c r="D37" s="17" t="s">
        <v>77</v>
      </c>
      <c r="E37" s="79">
        <v>0</v>
      </c>
      <c r="F37" s="78">
        <v>-0.1</v>
      </c>
      <c r="G37" s="125">
        <v>1</v>
      </c>
      <c r="H37" s="79">
        <f t="shared" si="2"/>
        <v>0</v>
      </c>
      <c r="I37" s="79">
        <f>H23*F37</f>
        <v>1.56</v>
      </c>
      <c r="J37" s="48"/>
      <c r="K37" s="8"/>
      <c r="L37" s="80"/>
      <c r="M37" s="81" t="s">
        <v>125</v>
      </c>
      <c r="N37" s="59"/>
      <c r="O37" s="65"/>
      <c r="P37" s="64"/>
      <c r="Q37" s="73"/>
    </row>
    <row r="38" spans="1:17" ht="16" x14ac:dyDescent="0.2">
      <c r="A38" s="8"/>
      <c r="B38" s="6"/>
      <c r="C38" s="18" t="s">
        <v>126</v>
      </c>
      <c r="D38" s="17" t="s">
        <v>77</v>
      </c>
      <c r="E38" s="79">
        <v>-900</v>
      </c>
      <c r="F38" s="78">
        <v>0.5</v>
      </c>
      <c r="G38" s="125">
        <f>E23</f>
        <v>1</v>
      </c>
      <c r="H38" s="79">
        <f t="shared" si="2"/>
        <v>-900</v>
      </c>
      <c r="I38" s="79">
        <f>F38*H23</f>
        <v>-7.8</v>
      </c>
      <c r="J38" s="48"/>
      <c r="K38" s="8"/>
      <c r="L38" s="18"/>
      <c r="M38" s="81" t="s">
        <v>124</v>
      </c>
      <c r="N38" s="59"/>
      <c r="O38" s="65"/>
      <c r="P38" s="64"/>
      <c r="Q38" s="73"/>
    </row>
    <row r="39" spans="1:17" ht="17" x14ac:dyDescent="0.2">
      <c r="A39" s="8"/>
      <c r="B39" s="6"/>
      <c r="C39" s="18" t="s">
        <v>32</v>
      </c>
      <c r="D39" s="17" t="s">
        <v>77</v>
      </c>
      <c r="E39" s="79">
        <v>0</v>
      </c>
      <c r="F39" s="78">
        <v>1</v>
      </c>
      <c r="G39" s="125">
        <f>E20</f>
        <v>4</v>
      </c>
      <c r="H39" s="79">
        <f t="shared" si="2"/>
        <v>0</v>
      </c>
      <c r="I39" s="79">
        <f>F39*H20</f>
        <v>-288</v>
      </c>
      <c r="J39" s="48"/>
      <c r="K39" s="8"/>
      <c r="L39" s="80" t="s">
        <v>96</v>
      </c>
      <c r="M39" s="18"/>
      <c r="N39" s="59" t="s">
        <v>83</v>
      </c>
      <c r="O39" s="8"/>
      <c r="P39" s="8"/>
      <c r="Q39" s="8"/>
    </row>
    <row r="40" spans="1:17" ht="17" x14ac:dyDescent="0.2">
      <c r="A40" s="8"/>
      <c r="B40" s="6"/>
      <c r="C40" s="18" t="s">
        <v>35</v>
      </c>
      <c r="D40" s="17" t="s">
        <v>77</v>
      </c>
      <c r="E40" s="79">
        <v>-25</v>
      </c>
      <c r="F40" s="78">
        <v>0.6</v>
      </c>
      <c r="G40" s="125">
        <f>E21</f>
        <v>1</v>
      </c>
      <c r="H40" s="79">
        <f t="shared" si="2"/>
        <v>-25</v>
      </c>
      <c r="I40" s="79">
        <f>F40*H21</f>
        <v>-20.371866666666662</v>
      </c>
      <c r="J40" s="48"/>
      <c r="K40" s="8"/>
      <c r="L40" s="18" t="s">
        <v>99</v>
      </c>
      <c r="M40" s="18"/>
      <c r="N40" s="59" t="s">
        <v>83</v>
      </c>
      <c r="O40" s="16"/>
      <c r="P40" s="16"/>
      <c r="Q40" s="16"/>
    </row>
    <row r="41" spans="1:17" ht="17" x14ac:dyDescent="0.2">
      <c r="A41" s="8"/>
      <c r="B41" s="6"/>
      <c r="C41" s="18" t="s">
        <v>133</v>
      </c>
      <c r="D41" s="17" t="s">
        <v>77</v>
      </c>
      <c r="E41" s="79">
        <v>-900</v>
      </c>
      <c r="F41" s="78">
        <f>1-(450/1700)</f>
        <v>0.73529411764705888</v>
      </c>
      <c r="G41" s="125">
        <f>E22</f>
        <v>1</v>
      </c>
      <c r="H41" s="79">
        <f t="shared" si="2"/>
        <v>-900</v>
      </c>
      <c r="I41" s="79">
        <f>F41*H22</f>
        <v>-31.249999999999996</v>
      </c>
      <c r="J41" s="48"/>
      <c r="K41" s="8"/>
      <c r="L41" s="18"/>
      <c r="M41" s="82" t="s">
        <v>134</v>
      </c>
      <c r="N41" s="59" t="s">
        <v>83</v>
      </c>
      <c r="O41" s="16"/>
      <c r="P41" s="16"/>
      <c r="Q41" s="16"/>
    </row>
    <row r="42" spans="1:17" ht="17" x14ac:dyDescent="0.2">
      <c r="A42" s="8"/>
      <c r="B42" s="6"/>
      <c r="C42" s="18" t="s">
        <v>115</v>
      </c>
      <c r="D42" s="17" t="s">
        <v>77</v>
      </c>
      <c r="E42" s="79">
        <v>0</v>
      </c>
      <c r="F42" s="78">
        <v>0.5</v>
      </c>
      <c r="G42" s="125">
        <f>E24</f>
        <v>2</v>
      </c>
      <c r="H42" s="79">
        <f t="shared" si="2"/>
        <v>0</v>
      </c>
      <c r="I42" s="79">
        <f>F42*H24</f>
        <v>-65.7</v>
      </c>
      <c r="J42" s="48"/>
      <c r="K42" s="8"/>
      <c r="L42" s="18"/>
      <c r="M42" s="82" t="s">
        <v>90</v>
      </c>
      <c r="N42" s="59" t="s">
        <v>83</v>
      </c>
      <c r="O42" s="16"/>
      <c r="P42" s="16"/>
      <c r="Q42" s="16"/>
    </row>
    <row r="43" spans="1:17" ht="16" x14ac:dyDescent="0.2">
      <c r="A43" s="8"/>
      <c r="B43" s="6"/>
      <c r="C43" s="18" t="s">
        <v>198</v>
      </c>
      <c r="D43" s="17" t="s">
        <v>77</v>
      </c>
      <c r="E43" s="79">
        <v>0</v>
      </c>
      <c r="F43" s="78">
        <v>0.1</v>
      </c>
      <c r="G43" s="125">
        <v>1</v>
      </c>
      <c r="H43" s="79">
        <f t="shared" si="2"/>
        <v>0</v>
      </c>
      <c r="I43" s="79">
        <f>H27*F43</f>
        <v>-198.75</v>
      </c>
      <c r="J43" s="48"/>
      <c r="K43" s="8"/>
      <c r="L43" s="18"/>
      <c r="M43" s="82"/>
      <c r="N43" s="59"/>
      <c r="O43" s="16"/>
      <c r="P43" s="16"/>
      <c r="Q43" s="16"/>
    </row>
    <row r="44" spans="1:17" ht="17" x14ac:dyDescent="0.2">
      <c r="A44" s="8"/>
      <c r="B44" s="6"/>
      <c r="C44" s="18" t="s">
        <v>116</v>
      </c>
      <c r="D44" s="17" t="s">
        <v>77</v>
      </c>
      <c r="E44" s="79">
        <v>0</v>
      </c>
      <c r="F44" s="78">
        <v>1</v>
      </c>
      <c r="G44" s="125">
        <f>E25</f>
        <v>1</v>
      </c>
      <c r="H44" s="79">
        <f t="shared" si="2"/>
        <v>0</v>
      </c>
      <c r="I44" s="79">
        <f>F44*H25</f>
        <v>-0.65700000000000003</v>
      </c>
      <c r="J44" s="48"/>
      <c r="K44" s="8"/>
      <c r="L44" s="80" t="s">
        <v>96</v>
      </c>
      <c r="M44" s="82"/>
      <c r="N44" s="59" t="s">
        <v>83</v>
      </c>
      <c r="O44" s="16"/>
      <c r="P44" s="16"/>
      <c r="Q44" s="16"/>
    </row>
    <row r="45" spans="1:17" ht="17" x14ac:dyDescent="0.2">
      <c r="A45" s="8"/>
      <c r="B45" s="6"/>
      <c r="C45" s="18" t="s">
        <v>117</v>
      </c>
      <c r="D45" s="17" t="s">
        <v>77</v>
      </c>
      <c r="E45" s="79">
        <v>-25</v>
      </c>
      <c r="F45" s="78">
        <f>14/24</f>
        <v>0.58333333333333337</v>
      </c>
      <c r="G45" s="125">
        <f>E25</f>
        <v>1</v>
      </c>
      <c r="H45" s="79">
        <f t="shared" si="2"/>
        <v>-25</v>
      </c>
      <c r="I45" s="79">
        <f>F45*H25</f>
        <v>-0.38325000000000004</v>
      </c>
      <c r="J45" s="48"/>
      <c r="K45" s="8"/>
      <c r="L45" s="18"/>
      <c r="M45" s="82" t="s">
        <v>91</v>
      </c>
      <c r="N45" s="59" t="s">
        <v>83</v>
      </c>
      <c r="O45" s="16"/>
      <c r="P45" s="16"/>
      <c r="Q45" s="16"/>
    </row>
    <row r="46" spans="1:17" ht="17" x14ac:dyDescent="0.2">
      <c r="A46" s="8"/>
      <c r="B46" s="6"/>
      <c r="C46" s="18" t="s">
        <v>118</v>
      </c>
      <c r="D46" s="17" t="s">
        <v>77</v>
      </c>
      <c r="E46" s="79">
        <v>-100</v>
      </c>
      <c r="F46" s="78">
        <v>0.5</v>
      </c>
      <c r="G46" s="125">
        <f>E26</f>
        <v>3</v>
      </c>
      <c r="H46" s="79">
        <f t="shared" si="2"/>
        <v>-300</v>
      </c>
      <c r="I46" s="79">
        <f>F46*H26</f>
        <v>-12.732416666666666</v>
      </c>
      <c r="J46" s="48"/>
      <c r="K46" s="8"/>
      <c r="L46" s="18" t="s">
        <v>102</v>
      </c>
      <c r="M46" s="82"/>
      <c r="N46" s="59" t="s">
        <v>83</v>
      </c>
      <c r="O46" s="16"/>
      <c r="P46" s="16"/>
      <c r="Q46" s="16"/>
    </row>
    <row r="47" spans="1:17" ht="17" x14ac:dyDescent="0.2">
      <c r="A47" s="8"/>
      <c r="B47" s="6"/>
      <c r="C47" s="77" t="s">
        <v>120</v>
      </c>
      <c r="D47" s="17" t="s">
        <v>77</v>
      </c>
      <c r="E47" s="83">
        <v>-200</v>
      </c>
      <c r="F47" s="17">
        <v>1</v>
      </c>
      <c r="G47" s="125">
        <v>1</v>
      </c>
      <c r="H47" s="79">
        <f t="shared" si="2"/>
        <v>-200</v>
      </c>
      <c r="I47" s="79">
        <v>0</v>
      </c>
      <c r="J47" s="48"/>
      <c r="K47" s="8"/>
      <c r="L47" s="18" t="s">
        <v>105</v>
      </c>
      <c r="M47" s="82"/>
      <c r="N47" s="59" t="s">
        <v>83</v>
      </c>
      <c r="O47" s="16"/>
      <c r="P47" s="16"/>
      <c r="Q47" s="16"/>
    </row>
    <row r="48" spans="1:17" ht="18" thickBot="1" x14ac:dyDescent="0.25">
      <c r="A48" s="8"/>
      <c r="B48" s="19"/>
      <c r="C48" s="20"/>
      <c r="D48" s="84"/>
      <c r="E48" s="84"/>
      <c r="F48" s="84"/>
      <c r="G48" s="20"/>
      <c r="H48" s="20"/>
      <c r="I48" s="20"/>
      <c r="J48" s="72"/>
      <c r="K48" s="76"/>
      <c r="L48" s="76"/>
      <c r="M48" s="8"/>
      <c r="N48" s="59" t="s">
        <v>83</v>
      </c>
      <c r="O48" s="85"/>
      <c r="P48" s="85"/>
      <c r="Q48" s="85"/>
    </row>
    <row r="50" spans="3:13" ht="16" x14ac:dyDescent="0.2">
      <c r="C50" s="18" t="s">
        <v>33</v>
      </c>
      <c r="D50" s="17" t="s">
        <v>77</v>
      </c>
      <c r="E50" s="79">
        <v>-7500</v>
      </c>
      <c r="F50" s="78">
        <v>0.3</v>
      </c>
      <c r="G50" s="79">
        <v>-7500</v>
      </c>
      <c r="L50" s="18" t="s">
        <v>100</v>
      </c>
      <c r="M50" s="82" t="s">
        <v>101</v>
      </c>
    </row>
    <row r="51" spans="3:13" ht="16" x14ac:dyDescent="0.2">
      <c r="C51" s="18" t="s">
        <v>34</v>
      </c>
      <c r="D51" s="17" t="s">
        <v>77</v>
      </c>
      <c r="E51" s="79">
        <v>-10000</v>
      </c>
      <c r="F51" s="78">
        <v>0.5</v>
      </c>
      <c r="G51" s="79">
        <v>-10000</v>
      </c>
      <c r="L51" s="18" t="s">
        <v>100</v>
      </c>
      <c r="M51" s="82" t="s">
        <v>101</v>
      </c>
    </row>
    <row r="52" spans="3:13" ht="16" x14ac:dyDescent="0.2">
      <c r="C52" s="77" t="s">
        <v>38</v>
      </c>
      <c r="D52" s="17" t="s">
        <v>77</v>
      </c>
      <c r="E52" s="83">
        <f>-(25/5)*8000</f>
        <v>-40000</v>
      </c>
      <c r="F52" s="17">
        <v>1</v>
      </c>
      <c r="G52" s="83">
        <f>-(25/5)*8000</f>
        <v>-40000</v>
      </c>
      <c r="H52" s="8"/>
      <c r="I52" s="8"/>
      <c r="J52" s="48"/>
      <c r="K52" s="8"/>
      <c r="L52" s="18" t="s">
        <v>106</v>
      </c>
      <c r="M52" s="82"/>
    </row>
    <row r="53" spans="3:13" ht="16" x14ac:dyDescent="0.2">
      <c r="C53" s="77" t="s">
        <v>39</v>
      </c>
      <c r="D53" s="17" t="s">
        <v>77</v>
      </c>
      <c r="E53" s="83">
        <f>-(10/5)*8000</f>
        <v>-16000</v>
      </c>
      <c r="F53" s="17">
        <v>1</v>
      </c>
      <c r="G53" s="83">
        <f>-(10/5)*8000</f>
        <v>-16000</v>
      </c>
      <c r="H53" s="8" t="s">
        <v>191</v>
      </c>
      <c r="I53" s="8"/>
      <c r="J53" s="48"/>
      <c r="K53" s="8"/>
      <c r="L53" s="18" t="s">
        <v>106</v>
      </c>
      <c r="M53" s="18"/>
    </row>
    <row r="54" spans="3:13" ht="16" x14ac:dyDescent="0.2">
      <c r="C54" s="18" t="s">
        <v>119</v>
      </c>
      <c r="D54" s="17" t="s">
        <v>77</v>
      </c>
      <c r="E54" s="79">
        <v>-10000</v>
      </c>
      <c r="F54" s="78">
        <v>0.25</v>
      </c>
      <c r="G54" s="79">
        <v>-10000</v>
      </c>
      <c r="H54" s="8"/>
      <c r="I54" s="8">
        <f>45*365</f>
        <v>16425</v>
      </c>
      <c r="J54" s="48"/>
      <c r="K54" s="8"/>
      <c r="L54" s="18" t="s">
        <v>99</v>
      </c>
      <c r="M54" s="82"/>
    </row>
    <row r="55" spans="3:13" ht="16" x14ac:dyDescent="0.2">
      <c r="C55" s="18" t="s">
        <v>36</v>
      </c>
      <c r="D55" s="17" t="s">
        <v>77</v>
      </c>
      <c r="E55" s="79">
        <v>-10000</v>
      </c>
      <c r="F55" s="78">
        <v>0.2</v>
      </c>
      <c r="G55" s="79">
        <v>-10000</v>
      </c>
      <c r="H55" s="8"/>
      <c r="I55" s="8">
        <f>I54*2.5</f>
        <v>41062.5</v>
      </c>
      <c r="J55" s="48"/>
      <c r="K55" s="8"/>
      <c r="L55" s="18"/>
      <c r="M55" s="82" t="s">
        <v>103</v>
      </c>
    </row>
    <row r="56" spans="3:13" ht="16" x14ac:dyDescent="0.2">
      <c r="C56" s="18" t="s">
        <v>113</v>
      </c>
      <c r="D56" s="17" t="s">
        <v>77</v>
      </c>
      <c r="E56" s="79">
        <v>-7500</v>
      </c>
      <c r="F56" s="78">
        <v>0.3</v>
      </c>
      <c r="G56" s="79">
        <v>-7500</v>
      </c>
      <c r="H56" s="8"/>
      <c r="I56" s="8" t="s">
        <v>192</v>
      </c>
      <c r="J56" s="48"/>
      <c r="K56" s="8"/>
      <c r="L56" s="18"/>
      <c r="M56" s="81" t="s">
        <v>82</v>
      </c>
    </row>
    <row r="57" spans="3:13" ht="16" x14ac:dyDescent="0.2">
      <c r="C57" s="18" t="s">
        <v>121</v>
      </c>
      <c r="I57" t="s">
        <v>193</v>
      </c>
    </row>
    <row r="58" spans="3:13" x14ac:dyDescent="0.2">
      <c r="I58" t="s">
        <v>194</v>
      </c>
    </row>
    <row r="59" spans="3:13" ht="16" x14ac:dyDescent="0.2">
      <c r="C59" s="18" t="s">
        <v>29</v>
      </c>
      <c r="D59" s="17" t="s">
        <v>77</v>
      </c>
      <c r="E59" s="79">
        <v>-200</v>
      </c>
      <c r="F59" s="78">
        <v>0.75</v>
      </c>
      <c r="G59" s="79">
        <f>E59*E46</f>
        <v>20000</v>
      </c>
      <c r="H59" s="8"/>
      <c r="I59" s="8"/>
      <c r="J59" s="48"/>
      <c r="K59" s="8"/>
      <c r="L59" s="80" t="s">
        <v>81</v>
      </c>
      <c r="M59" s="81" t="s">
        <v>82</v>
      </c>
    </row>
    <row r="60" spans="3:13" ht="16" x14ac:dyDescent="0.2">
      <c r="C60" s="18" t="s">
        <v>30</v>
      </c>
      <c r="D60" s="17" t="s">
        <v>77</v>
      </c>
      <c r="E60" s="79">
        <v>-100</v>
      </c>
      <c r="F60" s="78">
        <v>0.5</v>
      </c>
      <c r="G60" s="79">
        <f>E60*E46</f>
        <v>10000</v>
      </c>
      <c r="H60" s="8"/>
      <c r="I60" s="8"/>
      <c r="J60" s="48"/>
      <c r="K60" s="8"/>
      <c r="L60" s="80" t="s">
        <v>81</v>
      </c>
      <c r="M60" s="81" t="s">
        <v>82</v>
      </c>
    </row>
    <row r="61" spans="3:13" ht="16" x14ac:dyDescent="0.2">
      <c r="C61" s="18" t="s">
        <v>95</v>
      </c>
      <c r="D61" s="17" t="s">
        <v>77</v>
      </c>
      <c r="E61" s="79">
        <v>-150</v>
      </c>
      <c r="F61" s="78">
        <v>0.31818181818181823</v>
      </c>
      <c r="G61" s="79">
        <f>E61*E46</f>
        <v>15000</v>
      </c>
      <c r="H61" s="8"/>
      <c r="I61" s="8"/>
      <c r="J61" s="48"/>
      <c r="K61" s="8"/>
      <c r="L61" s="80" t="s">
        <v>81</v>
      </c>
      <c r="M61" s="81" t="s">
        <v>82</v>
      </c>
    </row>
    <row r="62" spans="3:13" ht="16" x14ac:dyDescent="0.2">
      <c r="C62" s="18" t="s">
        <v>37</v>
      </c>
      <c r="D62" s="17" t="s">
        <v>77</v>
      </c>
      <c r="E62" s="79">
        <v>0</v>
      </c>
      <c r="F62" s="78">
        <v>0.1</v>
      </c>
      <c r="G62" s="79">
        <v>0</v>
      </c>
      <c r="H62" s="79"/>
      <c r="I62" s="79"/>
      <c r="J62" s="48"/>
      <c r="K62" s="8"/>
      <c r="L62" s="18" t="s">
        <v>104</v>
      </c>
    </row>
    <row r="63" spans="3:13" ht="16" x14ac:dyDescent="0.2">
      <c r="C63" s="18" t="s">
        <v>127</v>
      </c>
      <c r="F63" s="123">
        <v>-0.1</v>
      </c>
      <c r="M63" s="82"/>
    </row>
    <row r="64" spans="3:13" ht="17" thickBot="1" x14ac:dyDescent="0.25">
      <c r="M64" s="18" t="s">
        <v>125</v>
      </c>
    </row>
    <row r="65" spans="2:10" x14ac:dyDescent="0.2">
      <c r="B65" s="275"/>
      <c r="C65" s="276"/>
      <c r="D65" s="276"/>
      <c r="E65" s="276"/>
      <c r="F65" s="276"/>
      <c r="G65" s="276"/>
      <c r="H65" s="276"/>
      <c r="I65" s="276"/>
      <c r="J65" s="277"/>
    </row>
    <row r="66" spans="2:10" ht="19" x14ac:dyDescent="0.25">
      <c r="B66" s="278"/>
      <c r="C66" s="127" t="s">
        <v>207</v>
      </c>
      <c r="D66" s="41"/>
      <c r="E66" s="41"/>
      <c r="F66" s="41"/>
      <c r="G66" s="41"/>
      <c r="H66" s="41"/>
      <c r="I66" s="41"/>
      <c r="J66" s="279"/>
    </row>
    <row r="67" spans="2:10" x14ac:dyDescent="0.2">
      <c r="B67" s="278"/>
      <c r="C67" s="41"/>
      <c r="D67" s="41"/>
      <c r="E67" s="41"/>
      <c r="F67" s="41"/>
      <c r="G67" s="41"/>
      <c r="H67" s="41"/>
      <c r="I67" s="41"/>
      <c r="J67" s="279"/>
    </row>
    <row r="68" spans="2:10" x14ac:dyDescent="0.2">
      <c r="B68" s="41" t="s">
        <v>208</v>
      </c>
      <c r="C68" s="41" t="s">
        <v>16</v>
      </c>
      <c r="D68" s="41" t="s">
        <v>17</v>
      </c>
      <c r="E68" s="41" t="s">
        <v>94</v>
      </c>
      <c r="F68" s="41" t="s">
        <v>93</v>
      </c>
      <c r="G68" s="41" t="s">
        <v>129</v>
      </c>
      <c r="H68" s="41" t="s">
        <v>132</v>
      </c>
      <c r="I68" s="41" t="s">
        <v>122</v>
      </c>
      <c r="J68" s="279"/>
    </row>
    <row r="69" spans="2:10" x14ac:dyDescent="0.2">
      <c r="B69" s="41">
        <v>1</v>
      </c>
      <c r="C69" s="41" t="s">
        <v>31</v>
      </c>
      <c r="D69" s="41" t="s">
        <v>77</v>
      </c>
      <c r="E69" s="41">
        <v>0</v>
      </c>
      <c r="F69" s="287">
        <v>0.5</v>
      </c>
      <c r="G69" s="41">
        <v>28</v>
      </c>
      <c r="H69" s="280">
        <v>0</v>
      </c>
      <c r="I69" s="286">
        <v>-230</v>
      </c>
      <c r="J69" s="279"/>
    </row>
    <row r="70" spans="2:10" x14ac:dyDescent="0.2">
      <c r="B70" s="41">
        <v>2</v>
      </c>
      <c r="C70" s="41" t="s">
        <v>130</v>
      </c>
      <c r="D70" s="41" t="s">
        <v>77</v>
      </c>
      <c r="E70" s="41">
        <v>0</v>
      </c>
      <c r="F70" s="287">
        <v>-0.1</v>
      </c>
      <c r="G70" s="41">
        <v>1</v>
      </c>
      <c r="H70" s="280">
        <v>0</v>
      </c>
      <c r="I70" s="286">
        <v>1.56</v>
      </c>
      <c r="J70" s="279"/>
    </row>
    <row r="71" spans="2:10" x14ac:dyDescent="0.2">
      <c r="B71" s="41">
        <v>3</v>
      </c>
      <c r="C71" s="41" t="s">
        <v>32</v>
      </c>
      <c r="D71" s="41" t="s">
        <v>77</v>
      </c>
      <c r="E71" s="41">
        <v>0</v>
      </c>
      <c r="F71" s="287">
        <v>1</v>
      </c>
      <c r="G71" s="41">
        <v>4</v>
      </c>
      <c r="H71" s="280">
        <v>0</v>
      </c>
      <c r="I71" s="286">
        <v>-288</v>
      </c>
      <c r="J71" s="279"/>
    </row>
    <row r="72" spans="2:10" x14ac:dyDescent="0.2">
      <c r="B72" s="41">
        <v>4</v>
      </c>
      <c r="C72" s="41" t="s">
        <v>198</v>
      </c>
      <c r="D72" s="41" t="s">
        <v>77</v>
      </c>
      <c r="E72" s="41">
        <v>0</v>
      </c>
      <c r="F72" s="287">
        <v>0.1</v>
      </c>
      <c r="G72" s="41">
        <v>1</v>
      </c>
      <c r="H72" s="280">
        <f t="shared" ref="H72" si="3">E72*G72</f>
        <v>0</v>
      </c>
      <c r="I72" s="286">
        <v>-199</v>
      </c>
      <c r="J72" s="279"/>
    </row>
    <row r="73" spans="2:10" x14ac:dyDescent="0.2">
      <c r="B73" s="41">
        <v>5</v>
      </c>
      <c r="C73" s="41" t="s">
        <v>115</v>
      </c>
      <c r="D73" s="41" t="s">
        <v>77</v>
      </c>
      <c r="E73" s="41">
        <v>0</v>
      </c>
      <c r="F73" s="287">
        <v>0.5</v>
      </c>
      <c r="G73" s="41">
        <v>2</v>
      </c>
      <c r="H73" s="280">
        <v>0</v>
      </c>
      <c r="I73" s="286">
        <v>-65.7</v>
      </c>
      <c r="J73" s="279"/>
    </row>
    <row r="74" spans="2:10" x14ac:dyDescent="0.2">
      <c r="B74" s="41">
        <v>6</v>
      </c>
      <c r="C74" s="41" t="s">
        <v>116</v>
      </c>
      <c r="D74" s="41" t="s">
        <v>77</v>
      </c>
      <c r="E74" s="41">
        <v>0</v>
      </c>
      <c r="F74" s="287">
        <v>1</v>
      </c>
      <c r="G74" s="41">
        <v>1</v>
      </c>
      <c r="H74" s="280">
        <v>0</v>
      </c>
      <c r="I74" s="286">
        <v>-0.65700000000000003</v>
      </c>
      <c r="J74" s="279"/>
    </row>
    <row r="75" spans="2:10" x14ac:dyDescent="0.2">
      <c r="B75" s="41">
        <v>7</v>
      </c>
      <c r="C75" s="41" t="s">
        <v>112</v>
      </c>
      <c r="D75" s="41" t="s">
        <v>77</v>
      </c>
      <c r="E75" s="41">
        <v>-10</v>
      </c>
      <c r="F75" s="287">
        <v>0.1</v>
      </c>
      <c r="G75" s="41">
        <v>1</v>
      </c>
      <c r="H75" s="280">
        <v>-10</v>
      </c>
      <c r="I75" s="286">
        <v>-20.46</v>
      </c>
      <c r="J75" s="279"/>
    </row>
    <row r="76" spans="2:10" x14ac:dyDescent="0.2">
      <c r="B76" s="41">
        <v>8</v>
      </c>
      <c r="C76" s="41" t="s">
        <v>35</v>
      </c>
      <c r="D76" s="41" t="s">
        <v>77</v>
      </c>
      <c r="E76" s="41">
        <v>-25</v>
      </c>
      <c r="F76" s="287">
        <v>0.6</v>
      </c>
      <c r="G76" s="41">
        <v>1</v>
      </c>
      <c r="H76" s="280">
        <v>-25</v>
      </c>
      <c r="I76" s="286">
        <v>-20.371866666666662</v>
      </c>
      <c r="J76" s="279"/>
    </row>
    <row r="77" spans="2:10" x14ac:dyDescent="0.2">
      <c r="B77" s="41">
        <v>9</v>
      </c>
      <c r="C77" s="41" t="s">
        <v>117</v>
      </c>
      <c r="D77" s="41" t="s">
        <v>77</v>
      </c>
      <c r="E77" s="41">
        <v>-25</v>
      </c>
      <c r="F77" s="287">
        <v>0.58333333333333337</v>
      </c>
      <c r="G77" s="41">
        <v>1</v>
      </c>
      <c r="H77" s="280">
        <v>-25</v>
      </c>
      <c r="I77" s="286">
        <v>-0.38325000000000004</v>
      </c>
      <c r="J77" s="279"/>
    </row>
    <row r="78" spans="2:10" x14ac:dyDescent="0.2">
      <c r="B78" s="41">
        <v>10</v>
      </c>
      <c r="C78" s="41" t="s">
        <v>118</v>
      </c>
      <c r="D78" s="41" t="s">
        <v>77</v>
      </c>
      <c r="E78" s="41">
        <v>-100</v>
      </c>
      <c r="F78" s="287">
        <v>0.5</v>
      </c>
      <c r="G78" s="41">
        <v>3</v>
      </c>
      <c r="H78" s="280">
        <v>-100</v>
      </c>
      <c r="I78" s="286">
        <v>-12.732416666666666</v>
      </c>
      <c r="J78" s="279"/>
    </row>
    <row r="79" spans="2:10" x14ac:dyDescent="0.2">
      <c r="B79" s="41">
        <v>11</v>
      </c>
      <c r="C79" s="41" t="s">
        <v>120</v>
      </c>
      <c r="D79" s="41" t="s">
        <v>77</v>
      </c>
      <c r="E79" s="41">
        <v>-200</v>
      </c>
      <c r="F79" s="287">
        <v>1</v>
      </c>
      <c r="G79" s="41">
        <v>1</v>
      </c>
      <c r="H79" s="280">
        <v>-200</v>
      </c>
      <c r="I79" s="286">
        <v>1E-4</v>
      </c>
      <c r="J79" s="279"/>
    </row>
    <row r="80" spans="2:10" x14ac:dyDescent="0.2">
      <c r="B80" s="41">
        <v>12</v>
      </c>
      <c r="C80" s="41" t="s">
        <v>78</v>
      </c>
      <c r="D80" s="41" t="s">
        <v>77</v>
      </c>
      <c r="E80" s="41">
        <v>-200</v>
      </c>
      <c r="F80" s="287">
        <v>0.6875</v>
      </c>
      <c r="G80" s="41">
        <v>3</v>
      </c>
      <c r="H80" s="280">
        <v>-600</v>
      </c>
      <c r="I80" s="286">
        <v>-7.2270000000000003</v>
      </c>
      <c r="J80" s="279"/>
    </row>
    <row r="81" spans="2:10" x14ac:dyDescent="0.2">
      <c r="B81" s="41">
        <v>13</v>
      </c>
      <c r="C81" s="41" t="s">
        <v>126</v>
      </c>
      <c r="D81" s="41" t="s">
        <v>77</v>
      </c>
      <c r="E81" s="41">
        <v>-900</v>
      </c>
      <c r="F81" s="287">
        <v>0.5</v>
      </c>
      <c r="G81" s="41">
        <v>1</v>
      </c>
      <c r="H81" s="280">
        <v>-900</v>
      </c>
      <c r="I81" s="286">
        <v>-7.8</v>
      </c>
      <c r="J81" s="279"/>
    </row>
    <row r="82" spans="2:10" x14ac:dyDescent="0.2">
      <c r="B82" s="41">
        <v>14</v>
      </c>
      <c r="C82" s="41" t="s">
        <v>114</v>
      </c>
      <c r="D82" s="41" t="s">
        <v>77</v>
      </c>
      <c r="E82" s="41">
        <v>-1200</v>
      </c>
      <c r="F82" s="287">
        <v>0.73529411764705888</v>
      </c>
      <c r="G82" s="41">
        <v>1</v>
      </c>
      <c r="H82" s="280">
        <v>-1200</v>
      </c>
      <c r="I82" s="286">
        <v>-31.249999999999996</v>
      </c>
      <c r="J82" s="279"/>
    </row>
    <row r="83" spans="2:10" x14ac:dyDescent="0.2">
      <c r="B83" s="41">
        <v>15</v>
      </c>
      <c r="C83" s="41" t="s">
        <v>203</v>
      </c>
      <c r="D83" s="41" t="s">
        <v>77</v>
      </c>
      <c r="E83" s="41">
        <v>-2000</v>
      </c>
      <c r="F83" s="287">
        <v>0.23076923076923084</v>
      </c>
      <c r="G83" s="41">
        <v>1</v>
      </c>
      <c r="H83" s="280">
        <v>-2000</v>
      </c>
      <c r="I83" s="286">
        <v>-7.8353333333333346</v>
      </c>
      <c r="J83" s="279"/>
    </row>
    <row r="84" spans="2:10" ht="16" thickBot="1" x14ac:dyDescent="0.25">
      <c r="B84" s="281"/>
      <c r="C84" s="282"/>
      <c r="D84" s="282"/>
      <c r="E84" s="282"/>
      <c r="F84" s="282"/>
      <c r="G84" s="282"/>
      <c r="H84" s="282"/>
      <c r="I84" s="282"/>
      <c r="J84" s="283"/>
    </row>
    <row r="87" spans="2:10" ht="19" x14ac:dyDescent="0.25">
      <c r="C87" s="127"/>
      <c r="D87" s="41"/>
      <c r="E87" s="41"/>
      <c r="F87" s="41"/>
      <c r="G87" s="41"/>
      <c r="H87" s="41"/>
      <c r="I87" s="41"/>
    </row>
  </sheetData>
  <phoneticPr fontId="13" type="noConversion"/>
  <hyperlinks>
    <hyperlink ref="M17" r:id="rId1" xr:uid="{277DFB20-0DD2-4109-9818-EFC7FEE1DB02}"/>
    <hyperlink ref="M24" r:id="rId2" xr:uid="{ECDA246F-BAD1-47B6-994A-4478F8FB0E8D}"/>
    <hyperlink ref="M18" r:id="rId3" xr:uid="{31889644-0FAC-477D-8930-C0EB38F58EC5}"/>
    <hyperlink ref="M19" r:id="rId4" xr:uid="{2A1D7606-BA33-4EE0-8800-C73B2FD6D6BE}"/>
    <hyperlink ref="M22" r:id="rId5" xr:uid="{F5CC0D22-CA5D-4C60-80A5-C670719A42ED}"/>
    <hyperlink ref="M34" r:id="rId6" xr:uid="{19EB7685-F631-4457-BA6F-96E877AB74AC}"/>
    <hyperlink ref="M33" r:id="rId7" xr:uid="{47315640-DC72-4A07-B00F-C5C586C3A69F}"/>
    <hyperlink ref="M42" r:id="rId8" xr:uid="{7DA434AF-62E9-496E-A116-CE95A40D2665}"/>
    <hyperlink ref="M25" r:id="rId9" xr:uid="{AD3FF90F-D29F-41DC-8FC2-F0D1FDCC7E6B}"/>
    <hyperlink ref="M45" r:id="rId10" xr:uid="{FAA8778C-552B-4EC5-89A1-159693FE1721}"/>
    <hyperlink ref="M50" r:id="rId11" xr:uid="{2C968920-639E-4537-BFBB-6D1DCF2F97F1}"/>
    <hyperlink ref="M51" r:id="rId12" xr:uid="{F0E63807-3132-47FB-9BF2-08057A386D2B}"/>
    <hyperlink ref="M55" r:id="rId13" xr:uid="{56A0638B-9185-4C8F-9160-0E20527237F0}"/>
    <hyperlink ref="M56" r:id="rId14" xr:uid="{794D9708-389E-43EF-BCFF-9C291F22852C}"/>
    <hyperlink ref="M59" r:id="rId15" xr:uid="{B72E39CC-9A41-410C-928E-3EAEF584E485}"/>
    <hyperlink ref="M61" r:id="rId16" xr:uid="{0ACFF01C-C5F6-49F6-9C37-1B09DE4853B2}"/>
    <hyperlink ref="M60" r:id="rId17" xr:uid="{4534DB4F-1627-41B8-B30E-5B098D1E9D1A}"/>
    <hyperlink ref="M27" r:id="rId18" xr:uid="{8A9D8113-5070-4160-B5D7-90448C80A12F}"/>
  </hyperlinks>
  <pageMargins left="0.7" right="0.7" top="0.75" bottom="0.75" header="0.3" footer="0.3"/>
  <tableParts count="1">
    <tablePart r:id="rId19"/>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2D70AC-4110-4FAB-933A-48CF485E045E}">
  <dimension ref="B2:M27"/>
  <sheetViews>
    <sheetView workbookViewId="0">
      <selection activeCell="B6" sqref="B6"/>
    </sheetView>
  </sheetViews>
  <sheetFormatPr baseColWidth="10" defaultColWidth="8.83203125" defaultRowHeight="15" x14ac:dyDescent="0.2"/>
  <cols>
    <col min="2" max="2" width="60.5" customWidth="1"/>
    <col min="3" max="3" width="16.6640625" customWidth="1"/>
    <col min="4" max="4" width="12.1640625" customWidth="1"/>
    <col min="5" max="5" width="15.83203125" customWidth="1"/>
    <col min="6" max="6" width="17.83203125" customWidth="1"/>
    <col min="7" max="7" width="18.6640625" customWidth="1"/>
  </cols>
  <sheetData>
    <row r="2" spans="2:13" ht="16" x14ac:dyDescent="0.2">
      <c r="B2" s="18" t="s">
        <v>33</v>
      </c>
      <c r="C2" s="18"/>
      <c r="D2" s="17" t="s">
        <v>77</v>
      </c>
      <c r="E2" s="79">
        <v>-7500</v>
      </c>
      <c r="F2" s="78">
        <v>0.3</v>
      </c>
      <c r="G2" s="79">
        <v>-7500</v>
      </c>
      <c r="L2" s="18" t="s">
        <v>100</v>
      </c>
      <c r="M2" s="82" t="s">
        <v>101</v>
      </c>
    </row>
    <row r="3" spans="2:13" ht="16" x14ac:dyDescent="0.2">
      <c r="B3" s="18" t="s">
        <v>34</v>
      </c>
      <c r="C3" s="18"/>
      <c r="D3" s="17" t="s">
        <v>77</v>
      </c>
      <c r="E3" s="79">
        <v>-10000</v>
      </c>
      <c r="F3" s="78">
        <v>0.5</v>
      </c>
      <c r="G3" s="79">
        <v>-10000</v>
      </c>
      <c r="L3" s="18" t="s">
        <v>100</v>
      </c>
      <c r="M3" s="82" t="s">
        <v>101</v>
      </c>
    </row>
    <row r="4" spans="2:13" ht="16" x14ac:dyDescent="0.2">
      <c r="B4" s="77" t="s">
        <v>38</v>
      </c>
      <c r="C4" s="77"/>
      <c r="D4" s="17" t="s">
        <v>77</v>
      </c>
      <c r="E4" s="83">
        <f>-(25/5)*8000</f>
        <v>-40000</v>
      </c>
      <c r="F4" s="17">
        <v>1</v>
      </c>
      <c r="G4" s="83">
        <f>-(25/5)*8000</f>
        <v>-40000</v>
      </c>
      <c r="H4" s="8"/>
      <c r="I4" s="8"/>
      <c r="L4" s="18" t="s">
        <v>106</v>
      </c>
      <c r="M4" s="82"/>
    </row>
    <row r="5" spans="2:13" ht="16" x14ac:dyDescent="0.2">
      <c r="B5" s="77" t="s">
        <v>39</v>
      </c>
      <c r="C5" s="77"/>
      <c r="D5" s="17" t="s">
        <v>77</v>
      </c>
      <c r="E5" s="83">
        <f>-(10/5)*8000</f>
        <v>-16000</v>
      </c>
      <c r="F5" s="17">
        <v>1</v>
      </c>
      <c r="G5" s="83">
        <f>-(10/5)*8000</f>
        <v>-16000</v>
      </c>
      <c r="H5" s="8" t="s">
        <v>191</v>
      </c>
      <c r="I5" s="8"/>
      <c r="L5" s="18" t="s">
        <v>106</v>
      </c>
      <c r="M5" s="18"/>
    </row>
    <row r="6" spans="2:13" ht="16" x14ac:dyDescent="0.2">
      <c r="B6" s="18" t="s">
        <v>119</v>
      </c>
      <c r="C6" s="18"/>
      <c r="D6" s="17" t="s">
        <v>77</v>
      </c>
      <c r="E6" s="79">
        <v>-10000</v>
      </c>
      <c r="F6" s="78">
        <v>0.25</v>
      </c>
      <c r="G6" s="79">
        <v>-10000</v>
      </c>
      <c r="H6" s="8"/>
      <c r="I6" s="8">
        <f>45*365</f>
        <v>16425</v>
      </c>
      <c r="L6" s="18" t="s">
        <v>99</v>
      </c>
      <c r="M6" s="82"/>
    </row>
    <row r="7" spans="2:13" ht="16" x14ac:dyDescent="0.2">
      <c r="B7" s="18" t="s">
        <v>36</v>
      </c>
      <c r="C7" s="18"/>
      <c r="D7" s="17" t="s">
        <v>77</v>
      </c>
      <c r="E7" s="79">
        <v>-10000</v>
      </c>
      <c r="F7" s="78">
        <v>0.2</v>
      </c>
      <c r="G7" s="79">
        <v>-10000</v>
      </c>
      <c r="H7" s="8"/>
      <c r="I7" s="8">
        <f>I6*2.5</f>
        <v>41062.5</v>
      </c>
      <c r="L7" s="18"/>
      <c r="M7" s="82" t="s">
        <v>103</v>
      </c>
    </row>
    <row r="8" spans="2:13" ht="16" x14ac:dyDescent="0.2">
      <c r="B8" s="18" t="s">
        <v>113</v>
      </c>
      <c r="C8" s="18"/>
      <c r="D8" s="17" t="s">
        <v>77</v>
      </c>
      <c r="E8" s="79">
        <v>-7500</v>
      </c>
      <c r="F8" s="78">
        <v>0.3</v>
      </c>
      <c r="G8" s="79">
        <v>-7500</v>
      </c>
      <c r="H8" s="8"/>
      <c r="I8" s="8" t="s">
        <v>192</v>
      </c>
      <c r="L8" s="18"/>
      <c r="M8" s="81" t="s">
        <v>82</v>
      </c>
    </row>
    <row r="9" spans="2:13" ht="16" x14ac:dyDescent="0.2">
      <c r="B9" s="18" t="s">
        <v>121</v>
      </c>
      <c r="C9" s="18"/>
      <c r="I9" t="s">
        <v>193</v>
      </c>
    </row>
    <row r="10" spans="2:13" x14ac:dyDescent="0.2">
      <c r="I10" t="s">
        <v>194</v>
      </c>
    </row>
    <row r="11" spans="2:13" ht="16" x14ac:dyDescent="0.2">
      <c r="B11" s="18" t="s">
        <v>29</v>
      </c>
      <c r="C11" s="18"/>
      <c r="D11" s="17" t="s">
        <v>77</v>
      </c>
      <c r="E11" s="79">
        <v>-200</v>
      </c>
      <c r="F11" s="78">
        <v>0.75</v>
      </c>
      <c r="G11" s="79" t="e">
        <f>E11*#REF!</f>
        <v>#REF!</v>
      </c>
      <c r="H11" s="8"/>
      <c r="I11" s="8"/>
      <c r="L11" s="80" t="s">
        <v>81</v>
      </c>
      <c r="M11" s="81" t="s">
        <v>82</v>
      </c>
    </row>
    <row r="12" spans="2:13" ht="16" x14ac:dyDescent="0.2">
      <c r="B12" s="18" t="s">
        <v>30</v>
      </c>
      <c r="C12" s="18"/>
      <c r="D12" s="17" t="s">
        <v>77</v>
      </c>
      <c r="E12" s="79">
        <v>-100</v>
      </c>
      <c r="F12" s="78">
        <v>0.5</v>
      </c>
      <c r="G12" s="79" t="e">
        <f>E12*#REF!</f>
        <v>#REF!</v>
      </c>
      <c r="H12" s="8"/>
      <c r="I12" s="8"/>
      <c r="L12" s="80" t="s">
        <v>81</v>
      </c>
      <c r="M12" s="81" t="s">
        <v>82</v>
      </c>
    </row>
    <row r="13" spans="2:13" ht="16" x14ac:dyDescent="0.2">
      <c r="B13" s="18" t="s">
        <v>95</v>
      </c>
      <c r="C13" s="18"/>
      <c r="D13" s="17" t="s">
        <v>77</v>
      </c>
      <c r="E13" s="79">
        <v>-150</v>
      </c>
      <c r="F13" s="78">
        <v>0.31818181818181823</v>
      </c>
      <c r="G13" s="79" t="e">
        <f>E13*#REF!</f>
        <v>#REF!</v>
      </c>
      <c r="H13" s="8"/>
      <c r="I13" s="8"/>
      <c r="L13" s="80" t="s">
        <v>81</v>
      </c>
      <c r="M13" s="81" t="s">
        <v>82</v>
      </c>
    </row>
    <row r="14" spans="2:13" ht="16" x14ac:dyDescent="0.2">
      <c r="B14" s="18" t="s">
        <v>37</v>
      </c>
      <c r="C14" s="18"/>
      <c r="D14" s="17" t="s">
        <v>77</v>
      </c>
      <c r="E14" s="79">
        <v>0</v>
      </c>
      <c r="F14" s="78">
        <v>0.1</v>
      </c>
      <c r="G14" s="79">
        <v>0</v>
      </c>
      <c r="H14" s="79"/>
      <c r="I14" s="79"/>
      <c r="L14" s="18" t="s">
        <v>104</v>
      </c>
    </row>
    <row r="15" spans="2:13" ht="16" x14ac:dyDescent="0.2">
      <c r="B15" s="18" t="s">
        <v>127</v>
      </c>
      <c r="C15" s="18"/>
      <c r="F15" s="123">
        <v>-0.1</v>
      </c>
      <c r="M15" s="82"/>
    </row>
    <row r="16" spans="2:13" ht="16" x14ac:dyDescent="0.2">
      <c r="M16" s="18" t="s">
        <v>125</v>
      </c>
    </row>
    <row r="22" spans="2:13" x14ac:dyDescent="0.2">
      <c r="B22" t="s">
        <v>228</v>
      </c>
    </row>
    <row r="24" spans="2:13" ht="51" x14ac:dyDescent="0.2">
      <c r="B24" s="302" t="s">
        <v>222</v>
      </c>
      <c r="C24" s="302" t="s">
        <v>227</v>
      </c>
      <c r="D24" s="302" t="s">
        <v>229</v>
      </c>
      <c r="E24" s="302" t="s">
        <v>230</v>
      </c>
      <c r="F24" s="302"/>
      <c r="G24" s="302" t="s">
        <v>223</v>
      </c>
      <c r="H24" s="302" t="s">
        <v>190</v>
      </c>
      <c r="I24" s="302" t="s">
        <v>226</v>
      </c>
      <c r="K24" s="299" t="s">
        <v>224</v>
      </c>
      <c r="L24" s="299" t="s">
        <v>211</v>
      </c>
      <c r="M24" s="299" t="s">
        <v>225</v>
      </c>
    </row>
    <row r="27" spans="2:13" x14ac:dyDescent="0.2">
      <c r="B27" t="s">
        <v>231</v>
      </c>
    </row>
  </sheetData>
  <hyperlinks>
    <hyperlink ref="M2" r:id="rId1" xr:uid="{7E24410B-472E-46F5-AC9C-666320C3A58B}"/>
    <hyperlink ref="M3" r:id="rId2" xr:uid="{3BE27947-5F35-4F91-B81E-18C7477ABAFB}"/>
    <hyperlink ref="M7" r:id="rId3" xr:uid="{336D7DAD-2E82-452F-89F1-8E6EE255F65B}"/>
    <hyperlink ref="M8" r:id="rId4" xr:uid="{45542260-5CAC-4C88-AEFB-E72CFD847706}"/>
    <hyperlink ref="M11" r:id="rId5" xr:uid="{17F909D7-5155-4694-AA98-706C02A1FACB}"/>
    <hyperlink ref="M13" r:id="rId6" xr:uid="{1D1BE0D0-E95B-463D-A306-4D897C98F02E}"/>
    <hyperlink ref="M12" r:id="rId7" xr:uid="{BDD6B784-D46F-49D3-8876-5F874ECCC8FA}"/>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FDA723-8C4A-4D1D-8AA7-4D426D55BB1A}">
  <dimension ref="B2:C43"/>
  <sheetViews>
    <sheetView topLeftCell="A5" workbookViewId="0">
      <selection activeCell="B42" sqref="B42"/>
    </sheetView>
  </sheetViews>
  <sheetFormatPr baseColWidth="10" defaultColWidth="8.83203125" defaultRowHeight="15" x14ac:dyDescent="0.2"/>
  <cols>
    <col min="2" max="2" width="72.6640625" customWidth="1"/>
    <col min="3" max="3" width="63.6640625" customWidth="1"/>
  </cols>
  <sheetData>
    <row r="2" spans="2:3" ht="26" x14ac:dyDescent="0.3">
      <c r="B2" s="36" t="s">
        <v>6</v>
      </c>
    </row>
    <row r="4" spans="2:3" x14ac:dyDescent="0.2">
      <c r="B4" s="35" t="s">
        <v>173</v>
      </c>
    </row>
    <row r="5" spans="2:3" x14ac:dyDescent="0.2">
      <c r="B5" s="35"/>
    </row>
    <row r="6" spans="2:3" x14ac:dyDescent="0.2">
      <c r="B6" s="190" t="s">
        <v>163</v>
      </c>
      <c r="C6" s="190" t="s">
        <v>164</v>
      </c>
    </row>
    <row r="8" spans="2:3" x14ac:dyDescent="0.2">
      <c r="B8" t="s">
        <v>56</v>
      </c>
      <c r="C8" t="s">
        <v>165</v>
      </c>
    </row>
    <row r="10" spans="2:3" x14ac:dyDescent="0.2">
      <c r="B10" t="s">
        <v>57</v>
      </c>
    </row>
    <row r="12" spans="2:3" x14ac:dyDescent="0.2">
      <c r="B12" t="s">
        <v>63</v>
      </c>
    </row>
    <row r="13" spans="2:3" x14ac:dyDescent="0.2">
      <c r="B13" t="s">
        <v>64</v>
      </c>
    </row>
    <row r="15" spans="2:3" x14ac:dyDescent="0.2">
      <c r="B15" t="s">
        <v>157</v>
      </c>
    </row>
    <row r="17" spans="2:3" x14ac:dyDescent="0.2">
      <c r="B17" t="s">
        <v>58</v>
      </c>
    </row>
    <row r="23" spans="2:3" x14ac:dyDescent="0.2">
      <c r="B23" s="35" t="s">
        <v>174</v>
      </c>
    </row>
    <row r="24" spans="2:3" x14ac:dyDescent="0.2">
      <c r="B24" s="35"/>
    </row>
    <row r="25" spans="2:3" x14ac:dyDescent="0.2">
      <c r="B25" s="190" t="s">
        <v>171</v>
      </c>
      <c r="C25" s="190" t="s">
        <v>172</v>
      </c>
    </row>
    <row r="27" spans="2:3" x14ac:dyDescent="0.2">
      <c r="B27" t="s">
        <v>166</v>
      </c>
      <c r="C27" t="s">
        <v>170</v>
      </c>
    </row>
    <row r="29" spans="2:3" x14ac:dyDescent="0.2">
      <c r="B29" t="s">
        <v>167</v>
      </c>
    </row>
    <row r="31" spans="2:3" x14ac:dyDescent="0.2">
      <c r="B31" t="s">
        <v>168</v>
      </c>
    </row>
    <row r="33" spans="2:2" x14ac:dyDescent="0.2">
      <c r="B33" t="s">
        <v>169</v>
      </c>
    </row>
    <row r="35" spans="2:2" x14ac:dyDescent="0.2">
      <c r="B35" t="s">
        <v>58</v>
      </c>
    </row>
    <row r="40" spans="2:2" x14ac:dyDescent="0.2">
      <c r="B40" t="s">
        <v>248</v>
      </c>
    </row>
    <row r="42" spans="2:2" x14ac:dyDescent="0.2">
      <c r="B42" t="s">
        <v>249</v>
      </c>
    </row>
    <row r="43" spans="2:2" x14ac:dyDescent="0.2">
      <c r="B43" t="s">
        <v>250</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E382A0-61D3-4714-A6D5-ACFA7BBE8BB7}">
  <dimension ref="B3:R43"/>
  <sheetViews>
    <sheetView topLeftCell="A7" workbookViewId="0">
      <selection activeCell="L41" sqref="L41"/>
    </sheetView>
  </sheetViews>
  <sheetFormatPr baseColWidth="10" defaultColWidth="8.83203125" defaultRowHeight="15" x14ac:dyDescent="0.2"/>
  <cols>
    <col min="2" max="2" width="3.83203125" customWidth="1"/>
    <col min="3" max="3" width="7.6640625" customWidth="1"/>
    <col min="4" max="4" width="8.1640625" customWidth="1"/>
    <col min="5" max="5" width="2.6640625" customWidth="1"/>
    <col min="6" max="6" width="10.33203125" customWidth="1"/>
    <col min="7" max="7" width="3.1640625" customWidth="1"/>
    <col min="8" max="8" width="42.83203125" customWidth="1"/>
    <col min="10" max="10" width="14.6640625" customWidth="1"/>
    <col min="11" max="11" width="3.5" customWidth="1"/>
    <col min="12" max="12" width="16.5" customWidth="1"/>
    <col min="13" max="13" width="3.33203125" customWidth="1"/>
    <col min="15" max="15" width="2.33203125" customWidth="1"/>
  </cols>
  <sheetData>
    <row r="3" spans="2:12" x14ac:dyDescent="0.2">
      <c r="B3" t="s">
        <v>205</v>
      </c>
    </row>
    <row r="5" spans="2:12" ht="21" x14ac:dyDescent="0.25">
      <c r="C5" s="289" t="s">
        <v>219</v>
      </c>
      <c r="D5" s="289"/>
      <c r="E5" s="289"/>
      <c r="F5" s="289"/>
      <c r="G5" s="289">
        <f>COUNTIF(L15:L24,"Yes")</f>
        <v>0</v>
      </c>
      <c r="H5" s="290" t="s">
        <v>220</v>
      </c>
    </row>
    <row r="8" spans="2:12" x14ac:dyDescent="0.2">
      <c r="C8" t="s">
        <v>206</v>
      </c>
    </row>
    <row r="11" spans="2:12" ht="19" x14ac:dyDescent="0.25">
      <c r="B11" s="285" t="s">
        <v>204</v>
      </c>
    </row>
    <row r="12" spans="2:12" ht="17" x14ac:dyDescent="0.2">
      <c r="C12" s="156" t="s">
        <v>212</v>
      </c>
      <c r="D12" s="156" t="s">
        <v>47</v>
      </c>
      <c r="F12" s="156" t="s">
        <v>41</v>
      </c>
      <c r="G12" s="156"/>
      <c r="H12" s="157" t="s">
        <v>16</v>
      </c>
      <c r="I12" s="158" t="s">
        <v>17</v>
      </c>
      <c r="J12" s="159" t="s">
        <v>7</v>
      </c>
      <c r="L12" t="s">
        <v>216</v>
      </c>
    </row>
    <row r="15" spans="2:12" x14ac:dyDescent="0.2">
      <c r="C15">
        <v>1</v>
      </c>
      <c r="D15">
        <v>1</v>
      </c>
      <c r="F15" t="str">
        <f>Month1!E19</f>
        <v/>
      </c>
      <c r="H15" t="e">
        <f>Month1!G19</f>
        <v>#N/A</v>
      </c>
      <c r="I15" t="e">
        <f>Month1!H19</f>
        <v>#N/A</v>
      </c>
      <c r="J15" t="e">
        <f>Month1!I19</f>
        <v>#N/A</v>
      </c>
      <c r="L15" t="str">
        <f t="shared" ref="L15:L22" si="0">IF(COUNTIF(TopEight,F15)=0,"No","Yes")</f>
        <v>No</v>
      </c>
    </row>
    <row r="16" spans="2:12" x14ac:dyDescent="0.2">
      <c r="C16">
        <v>1</v>
      </c>
      <c r="D16">
        <v>2</v>
      </c>
      <c r="F16" t="str">
        <f>Month1!E22</f>
        <v/>
      </c>
      <c r="H16" t="e">
        <f>Month1!G22</f>
        <v>#N/A</v>
      </c>
      <c r="I16" t="e">
        <f>Month1!H22</f>
        <v>#N/A</v>
      </c>
      <c r="J16" t="e">
        <f>Month1!I22</f>
        <v>#N/A</v>
      </c>
      <c r="L16" t="str">
        <f t="shared" si="0"/>
        <v>No</v>
      </c>
    </row>
    <row r="17" spans="2:18" x14ac:dyDescent="0.2">
      <c r="C17">
        <v>2</v>
      </c>
      <c r="D17">
        <v>1</v>
      </c>
      <c r="F17" t="str">
        <f>Month2!E20</f>
        <v/>
      </c>
      <c r="H17" t="e">
        <f>Month2!G20</f>
        <v>#N/A</v>
      </c>
      <c r="I17" t="e">
        <f>Month2!H20</f>
        <v>#N/A</v>
      </c>
      <c r="J17" t="e">
        <f>Month2!I20</f>
        <v>#N/A</v>
      </c>
      <c r="L17" t="str">
        <f t="shared" si="0"/>
        <v>No</v>
      </c>
    </row>
    <row r="18" spans="2:18" x14ac:dyDescent="0.2">
      <c r="C18">
        <v>2</v>
      </c>
      <c r="D18">
        <v>2</v>
      </c>
      <c r="F18" t="str">
        <f>Month2!E23</f>
        <v/>
      </c>
      <c r="H18" t="e">
        <f>Month2!G23</f>
        <v>#N/A</v>
      </c>
      <c r="I18" t="e">
        <f>Month2!H23</f>
        <v>#N/A</v>
      </c>
      <c r="J18" t="e">
        <f>Month2!I23</f>
        <v>#N/A</v>
      </c>
      <c r="L18" t="str">
        <f t="shared" si="0"/>
        <v>No</v>
      </c>
    </row>
    <row r="19" spans="2:18" x14ac:dyDescent="0.2">
      <c r="C19">
        <v>2</v>
      </c>
      <c r="D19">
        <v>3</v>
      </c>
      <c r="F19" t="str">
        <f>Month2!E26</f>
        <v/>
      </c>
      <c r="H19" t="e">
        <f>Month2!G26</f>
        <v>#N/A</v>
      </c>
      <c r="I19" t="e">
        <f>Month2!H26</f>
        <v>#N/A</v>
      </c>
      <c r="J19" t="e">
        <f>Month2!I26</f>
        <v>#N/A</v>
      </c>
      <c r="L19" t="str">
        <f t="shared" si="0"/>
        <v>No</v>
      </c>
    </row>
    <row r="20" spans="2:18" x14ac:dyDescent="0.2">
      <c r="C20">
        <v>3</v>
      </c>
      <c r="D20">
        <v>1</v>
      </c>
      <c r="F20" t="str">
        <f>Month3!E19</f>
        <v/>
      </c>
      <c r="H20" t="e">
        <f>Month3!G19</f>
        <v>#N/A</v>
      </c>
      <c r="I20" t="e">
        <f>Month3!H19</f>
        <v>#N/A</v>
      </c>
      <c r="J20" t="e">
        <f>Month3!I19</f>
        <v>#N/A</v>
      </c>
      <c r="L20" t="str">
        <f t="shared" si="0"/>
        <v>No</v>
      </c>
    </row>
    <row r="21" spans="2:18" x14ac:dyDescent="0.2">
      <c r="C21">
        <v>3</v>
      </c>
      <c r="D21">
        <v>2</v>
      </c>
      <c r="F21" t="str">
        <f>Month3!E22</f>
        <v/>
      </c>
      <c r="H21" t="e">
        <f>Month3!G22</f>
        <v>#N/A</v>
      </c>
      <c r="I21" t="e">
        <f>Month3!H22</f>
        <v>#N/A</v>
      </c>
      <c r="J21" t="e">
        <f>Month3!I22</f>
        <v>#N/A</v>
      </c>
      <c r="L21" t="str">
        <f t="shared" si="0"/>
        <v>No</v>
      </c>
    </row>
    <row r="22" spans="2:18" x14ac:dyDescent="0.2">
      <c r="C22">
        <v>3</v>
      </c>
      <c r="D22">
        <v>3</v>
      </c>
      <c r="F22" t="str">
        <f>Month3!E25</f>
        <v/>
      </c>
      <c r="H22" t="e">
        <f>Month3!G25</f>
        <v>#N/A</v>
      </c>
      <c r="I22" t="e">
        <f>Month3!H25</f>
        <v>#N/A</v>
      </c>
      <c r="J22" t="e">
        <f>Month3!I25</f>
        <v>#N/A</v>
      </c>
      <c r="L22" t="str">
        <f t="shared" si="0"/>
        <v>No</v>
      </c>
    </row>
    <row r="26" spans="2:18" ht="19" x14ac:dyDescent="0.25">
      <c r="B26" s="285" t="s">
        <v>218</v>
      </c>
    </row>
    <row r="27" spans="2:18" ht="51" x14ac:dyDescent="0.2">
      <c r="D27" s="156" t="s">
        <v>215</v>
      </c>
      <c r="F27" s="156" t="s">
        <v>41</v>
      </c>
      <c r="G27" s="156"/>
      <c r="H27" s="157" t="s">
        <v>16</v>
      </c>
      <c r="I27" s="158" t="s">
        <v>17</v>
      </c>
      <c r="J27" s="159" t="s">
        <v>7</v>
      </c>
      <c r="L27" s="159" t="s">
        <v>209</v>
      </c>
      <c r="N27" s="159" t="s">
        <v>213</v>
      </c>
      <c r="P27" s="159" t="s">
        <v>214</v>
      </c>
      <c r="R27" t="s">
        <v>217</v>
      </c>
    </row>
    <row r="29" spans="2:18" x14ac:dyDescent="0.2">
      <c r="D29">
        <v>1</v>
      </c>
      <c r="F29">
        <f>'Opp by saving'!A2</f>
        <v>3</v>
      </c>
      <c r="H29" t="str">
        <f>'Opp by saving'!B2</f>
        <v>Remove Electric fan heaters</v>
      </c>
      <c r="I29" t="str">
        <f>'Opp by saving'!C2</f>
        <v>Floor 1</v>
      </c>
      <c r="J29" s="211">
        <f>-'Opp by saving'!G2</f>
        <v>0</v>
      </c>
      <c r="K29" s="211"/>
      <c r="L29" s="211">
        <f>-'Opp by saving'!H2</f>
        <v>288</v>
      </c>
      <c r="M29" s="211"/>
      <c r="N29" s="211">
        <f>-'Opp by saving'!I2</f>
        <v>3456</v>
      </c>
      <c r="O29" s="211"/>
      <c r="P29" s="211">
        <f>-'Opp by saving'!J2</f>
        <v>17280</v>
      </c>
    </row>
    <row r="30" spans="2:18" x14ac:dyDescent="0.2">
      <c r="D30">
        <v>2</v>
      </c>
      <c r="F30">
        <f>'Opp by saving'!A3</f>
        <v>1</v>
      </c>
      <c r="H30" t="str">
        <f>'Opp by saving'!B3</f>
        <v>Implement standby on desktop computers</v>
      </c>
      <c r="I30" t="str">
        <f>'Opp by saving'!C3</f>
        <v>Floor 1</v>
      </c>
      <c r="J30" s="211">
        <f>-'Opp by saving'!G3</f>
        <v>0</v>
      </c>
      <c r="K30" s="211"/>
      <c r="L30" s="211">
        <f>-'Opp by saving'!H3</f>
        <v>230</v>
      </c>
      <c r="M30" s="211"/>
      <c r="N30" s="211">
        <f>-'Opp by saving'!I3</f>
        <v>2760</v>
      </c>
      <c r="O30" s="211"/>
      <c r="P30" s="211">
        <f>-'Opp by saving'!J3</f>
        <v>13800</v>
      </c>
    </row>
    <row r="31" spans="2:18" x14ac:dyDescent="0.2">
      <c r="D31">
        <v>3</v>
      </c>
      <c r="F31">
        <f>'Opp by saving'!A4</f>
        <v>4</v>
      </c>
      <c r="H31" t="str">
        <f>'Opp by saving'!B4</f>
        <v>Run existing HVAC system on economy cycle</v>
      </c>
      <c r="I31" t="str">
        <f>'Opp by saving'!C4</f>
        <v>Floor 1</v>
      </c>
      <c r="J31" s="211">
        <f>-'Opp by saving'!G4</f>
        <v>0</v>
      </c>
      <c r="K31" s="211"/>
      <c r="L31" s="211">
        <f>-'Opp by saving'!H4</f>
        <v>199</v>
      </c>
      <c r="M31" s="211"/>
      <c r="N31" s="211">
        <f>-'Opp by saving'!I4</f>
        <v>2388</v>
      </c>
      <c r="O31" s="211"/>
      <c r="P31" s="211">
        <f>-'Opp by saving'!J4</f>
        <v>11940</v>
      </c>
    </row>
    <row r="32" spans="2:18" x14ac:dyDescent="0.2">
      <c r="D32">
        <v>4</v>
      </c>
      <c r="F32">
        <f>'Opp by saving'!A5</f>
        <v>5</v>
      </c>
      <c r="H32" t="str">
        <f>'Opp by saving'!B5</f>
        <v>Implement standby on photocopiers</v>
      </c>
      <c r="I32" t="str">
        <f>'Opp by saving'!C5</f>
        <v>Floor 1</v>
      </c>
      <c r="J32" s="211">
        <f>-'Opp by saving'!G5</f>
        <v>0</v>
      </c>
      <c r="K32" s="211"/>
      <c r="L32" s="211">
        <f>-'Opp by saving'!H5</f>
        <v>65.7</v>
      </c>
      <c r="M32" s="211"/>
      <c r="N32" s="211">
        <f>-'Opp by saving'!I5</f>
        <v>788.40000000000009</v>
      </c>
      <c r="O32" s="211"/>
      <c r="P32" s="211">
        <f>-'Opp by saving'!J5</f>
        <v>3942</v>
      </c>
    </row>
    <row r="33" spans="4:16" x14ac:dyDescent="0.2">
      <c r="D33">
        <v>5</v>
      </c>
      <c r="F33">
        <f>'Opp by saving'!A6</f>
        <v>7</v>
      </c>
      <c r="H33" t="str">
        <f>'Opp by saving'!B6</f>
        <v>Install stickers reminding people to turn off lights</v>
      </c>
      <c r="I33" t="str">
        <f>'Opp by saving'!C6</f>
        <v>Floor 1</v>
      </c>
      <c r="J33" s="211">
        <f>-'Opp by saving'!G6</f>
        <v>10</v>
      </c>
      <c r="K33" s="211"/>
      <c r="L33" s="211">
        <f>-'Opp by saving'!H6</f>
        <v>20.46</v>
      </c>
      <c r="M33" s="211"/>
      <c r="N33" s="211">
        <f>-'Opp by saving'!I6</f>
        <v>235.52</v>
      </c>
      <c r="O33" s="211"/>
      <c r="P33" s="211">
        <f>-'Opp by saving'!J6</f>
        <v>1217.6000000000001</v>
      </c>
    </row>
    <row r="34" spans="4:16" x14ac:dyDescent="0.2">
      <c r="D34">
        <v>6</v>
      </c>
      <c r="F34">
        <f>'Opp by saving'!A7</f>
        <v>8</v>
      </c>
      <c r="H34" t="str">
        <f>'Opp by saving'!B7</f>
        <v>Install timer on boiling water unit</v>
      </c>
      <c r="I34" t="str">
        <f>'Opp by saving'!C7</f>
        <v>Floor 1</v>
      </c>
      <c r="J34" s="211">
        <f>-'Opp by saving'!G7</f>
        <v>25</v>
      </c>
      <c r="K34" s="211"/>
      <c r="L34" s="211">
        <f>-'Opp by saving'!H7</f>
        <v>20.3719</v>
      </c>
      <c r="M34" s="211"/>
      <c r="N34" s="211">
        <f>-'Opp by saving'!I7</f>
        <v>219.46280000000002</v>
      </c>
      <c r="O34" s="211"/>
      <c r="P34" s="211">
        <f>-'Opp by saving'!J7</f>
        <v>1197.3140000000001</v>
      </c>
    </row>
    <row r="35" spans="4:16" x14ac:dyDescent="0.2">
      <c r="D35">
        <v>7</v>
      </c>
      <c r="F35">
        <f>'Opp by saving'!A8</f>
        <v>14</v>
      </c>
      <c r="H35" t="str">
        <f>'Opp by saving'!B8</f>
        <v>Install energy efficient fridge</v>
      </c>
      <c r="I35" t="str">
        <f>'Opp by saving'!C8</f>
        <v>Floor 1</v>
      </c>
      <c r="J35" s="211">
        <f>-'Opp by saving'!G8</f>
        <v>1200</v>
      </c>
      <c r="K35" s="211"/>
      <c r="L35" s="211">
        <f>-'Opp by saving'!H8</f>
        <v>31.25</v>
      </c>
      <c r="M35" s="211"/>
      <c r="N35" s="211">
        <f>-'Opp by saving'!I8</f>
        <v>-825</v>
      </c>
      <c r="O35" s="211"/>
      <c r="P35" s="211">
        <f>-'Opp by saving'!J8</f>
        <v>675</v>
      </c>
    </row>
    <row r="36" spans="4:16" x14ac:dyDescent="0.2">
      <c r="D36">
        <v>8</v>
      </c>
      <c r="F36">
        <f>'Opp by saving'!A9</f>
        <v>10</v>
      </c>
      <c r="H36" t="str">
        <f>'Opp by saving'!B9</f>
        <v>Install water efficient hot water taps</v>
      </c>
      <c r="I36" t="str">
        <f>'Opp by saving'!C9</f>
        <v>Floor 1</v>
      </c>
      <c r="J36" s="211">
        <f>-'Opp by saving'!G9</f>
        <v>100</v>
      </c>
      <c r="K36" s="211"/>
      <c r="L36" s="211">
        <f>-'Opp by saving'!H9</f>
        <v>12.7324</v>
      </c>
      <c r="M36" s="211"/>
      <c r="N36" s="211">
        <f>-'Opp by saving'!I9</f>
        <v>52.788800000000009</v>
      </c>
      <c r="O36" s="211"/>
      <c r="P36" s="211">
        <f>-'Opp by saving'!J9</f>
        <v>663.94399999999996</v>
      </c>
    </row>
    <row r="37" spans="4:16" x14ac:dyDescent="0.2">
      <c r="D37">
        <v>9</v>
      </c>
      <c r="F37">
        <f>'Opp by saving'!A10</f>
        <v>6</v>
      </c>
      <c r="H37" t="str">
        <f>'Opp by saving'!B10</f>
        <v>Remove microwave oven</v>
      </c>
      <c r="I37" t="str">
        <f>'Opp by saving'!C10</f>
        <v>Floor 1</v>
      </c>
      <c r="J37" s="211">
        <f>-'Opp by saving'!G10</f>
        <v>0</v>
      </c>
      <c r="K37" s="211"/>
      <c r="L37" s="211">
        <f>-'Opp by saving'!H10</f>
        <v>0.65700000000000003</v>
      </c>
      <c r="M37" s="211"/>
      <c r="N37" s="211">
        <f>-'Opp by saving'!I10</f>
        <v>7.8840000000000003</v>
      </c>
      <c r="O37" s="211"/>
      <c r="P37" s="211">
        <f>-'Opp by saving'!J10</f>
        <v>39.42</v>
      </c>
    </row>
    <row r="38" spans="4:16" x14ac:dyDescent="0.2">
      <c r="D38">
        <v>10</v>
      </c>
      <c r="F38">
        <f>'Opp by saving'!A11</f>
        <v>9</v>
      </c>
      <c r="H38" t="str">
        <f>'Opp by saving'!B11</f>
        <v>Install timer on microwave oven</v>
      </c>
      <c r="I38" t="str">
        <f>'Opp by saving'!C11</f>
        <v>Floor 1</v>
      </c>
      <c r="J38" s="211">
        <f>-'Opp by saving'!G11</f>
        <v>25</v>
      </c>
      <c r="K38" s="211"/>
      <c r="L38" s="211">
        <f>-'Opp by saving'!H11</f>
        <v>0.38329999999999997</v>
      </c>
      <c r="M38" s="211"/>
      <c r="N38" s="211">
        <f>-'Opp by saving'!I11</f>
        <v>-20.400400000000001</v>
      </c>
      <c r="O38" s="211"/>
      <c r="P38" s="211">
        <f>-'Opp by saving'!J11</f>
        <v>-2.0020000000000024</v>
      </c>
    </row>
    <row r="39" spans="4:16" x14ac:dyDescent="0.2">
      <c r="D39">
        <v>11</v>
      </c>
      <c r="F39">
        <f>'Opp by saving'!A12</f>
        <v>2</v>
      </c>
      <c r="H39" t="str">
        <f>'Opp by saving'!B12</f>
        <v>Remove dishwasher and wash dishes by hand</v>
      </c>
      <c r="I39" t="str">
        <f>'Opp by saving'!C12</f>
        <v>Floor 1</v>
      </c>
      <c r="J39" s="211">
        <f>-'Opp by saving'!G12</f>
        <v>0</v>
      </c>
      <c r="K39" s="211"/>
      <c r="L39" s="211">
        <f>-'Opp by saving'!H12</f>
        <v>-1.56</v>
      </c>
      <c r="M39" s="211"/>
      <c r="N39" s="211">
        <f>-'Opp by saving'!I12</f>
        <v>-18.72</v>
      </c>
      <c r="O39" s="211"/>
      <c r="P39" s="211">
        <f>-'Opp by saving'!J12</f>
        <v>-93.600000000000009</v>
      </c>
    </row>
    <row r="40" spans="4:16" x14ac:dyDescent="0.2">
      <c r="D40">
        <v>12</v>
      </c>
      <c r="F40">
        <f>'Opp by saving'!A13</f>
        <v>12</v>
      </c>
      <c r="H40" t="str">
        <f>'Opp by saving'!B13</f>
        <v>Replace exit signs with LED version</v>
      </c>
      <c r="I40" t="str">
        <f>'Opp by saving'!C13</f>
        <v>Floor 1</v>
      </c>
      <c r="J40" s="211">
        <f>-'Opp by saving'!G13</f>
        <v>600</v>
      </c>
      <c r="K40" s="211"/>
      <c r="L40" s="211">
        <f>-'Opp by saving'!H13</f>
        <v>7.2270000000000003</v>
      </c>
      <c r="M40" s="211"/>
      <c r="N40" s="211">
        <f>-'Opp by saving'!I13</f>
        <v>-513.27599999999995</v>
      </c>
      <c r="O40" s="211"/>
      <c r="P40" s="211">
        <f>-'Opp by saving'!J13</f>
        <v>-166.38</v>
      </c>
    </row>
    <row r="41" spans="4:16" x14ac:dyDescent="0.2">
      <c r="D41">
        <v>13</v>
      </c>
      <c r="F41">
        <f>'Opp by saving'!A14</f>
        <v>11</v>
      </c>
      <c r="H41" t="str">
        <f>'Opp by saving'!B14</f>
        <v>Install worm farm fed with waste coffee grounds</v>
      </c>
      <c r="I41" t="str">
        <f>'Opp by saving'!C14</f>
        <v>Floor 1</v>
      </c>
      <c r="J41" s="211">
        <f>-'Opp by saving'!G14</f>
        <v>200</v>
      </c>
      <c r="K41" s="211"/>
      <c r="L41" s="211">
        <f>-'Opp by saving'!H14</f>
        <v>0</v>
      </c>
      <c r="M41" s="211"/>
      <c r="N41" s="211">
        <f>-'Opp by saving'!I14</f>
        <v>-200</v>
      </c>
      <c r="O41" s="211"/>
      <c r="P41" s="211">
        <f>-'Opp by saving'!J14</f>
        <v>-200</v>
      </c>
    </row>
    <row r="42" spans="4:16" x14ac:dyDescent="0.2">
      <c r="D42">
        <v>14</v>
      </c>
      <c r="F42">
        <f>'Opp by saving'!A15</f>
        <v>13</v>
      </c>
      <c r="H42" t="str">
        <f>'Opp by saving'!B15</f>
        <v>Purchase 4-star dishwasher</v>
      </c>
      <c r="I42" t="str">
        <f>'Opp by saving'!C15</f>
        <v>Floor 1</v>
      </c>
      <c r="J42" s="211">
        <f>-'Opp by saving'!G15</f>
        <v>900</v>
      </c>
      <c r="K42" s="211"/>
      <c r="L42" s="211">
        <f>-'Opp by saving'!H15</f>
        <v>7.8</v>
      </c>
      <c r="M42" s="211"/>
      <c r="N42" s="211">
        <f>-'Opp by saving'!I15</f>
        <v>-806.4</v>
      </c>
      <c r="O42" s="211"/>
      <c r="P42" s="211">
        <f>-'Opp by saving'!J15</f>
        <v>-432</v>
      </c>
    </row>
    <row r="43" spans="4:16" x14ac:dyDescent="0.2">
      <c r="D43">
        <v>15</v>
      </c>
      <c r="F43">
        <f>'Opp by saving'!A16</f>
        <v>15</v>
      </c>
      <c r="H43" t="str">
        <f>'Opp by saving'!B16</f>
        <v>Replace boiling water unit with instant boiler</v>
      </c>
      <c r="I43" t="str">
        <f>'Opp by saving'!C16</f>
        <v>Floor 1</v>
      </c>
      <c r="J43" s="211">
        <f>-'Opp by saving'!G16</f>
        <v>2000</v>
      </c>
      <c r="K43" s="211"/>
      <c r="L43" s="211">
        <f>-'Opp by saving'!H16</f>
        <v>7.8353000000000002</v>
      </c>
      <c r="M43" s="211"/>
      <c r="N43" s="211">
        <f>-'Opp by saving'!I16</f>
        <v>-1905.9764</v>
      </c>
      <c r="O43" s="211"/>
      <c r="P43" s="211">
        <f>-'Opp by saving'!J16</f>
        <v>-1529.8820000000001</v>
      </c>
    </row>
  </sheetData>
  <pageMargins left="0.7" right="0.7" top="0.75" bottom="0.75" header="0.3" footer="0.3"/>
  <pageSetup paperSize="9" orientation="portrait" horizontalDpi="4294967293" verticalDpi="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8AF089-695E-4768-9451-BF06DDCA37E6}">
  <dimension ref="A1:J16"/>
  <sheetViews>
    <sheetView workbookViewId="0">
      <selection activeCell="L12" sqref="L12"/>
    </sheetView>
  </sheetViews>
  <sheetFormatPr baseColWidth="10" defaultColWidth="8.83203125" defaultRowHeight="15" x14ac:dyDescent="0.2"/>
  <cols>
    <col min="1" max="1" width="10.6640625" bestFit="1" customWidth="1"/>
    <col min="2" max="2" width="42.1640625" bestFit="1" customWidth="1"/>
    <col min="3" max="3" width="10.1640625" bestFit="1" customWidth="1"/>
    <col min="4" max="4" width="14.5" bestFit="1" customWidth="1"/>
    <col min="5" max="5" width="11.83203125" bestFit="1" customWidth="1"/>
    <col min="6" max="6" width="14.33203125" bestFit="1" customWidth="1"/>
    <col min="7" max="7" width="14.83203125" bestFit="1" customWidth="1"/>
    <col min="8" max="8" width="20.83203125" bestFit="1" customWidth="1"/>
  </cols>
  <sheetData>
    <row r="1" spans="1:10" x14ac:dyDescent="0.2">
      <c r="A1" t="s">
        <v>208</v>
      </c>
      <c r="B1" t="s">
        <v>16</v>
      </c>
      <c r="C1" t="s">
        <v>17</v>
      </c>
      <c r="D1" t="s">
        <v>94</v>
      </c>
      <c r="E1" t="s">
        <v>93</v>
      </c>
      <c r="F1" t="s">
        <v>129</v>
      </c>
      <c r="G1" t="s">
        <v>132</v>
      </c>
      <c r="H1" t="s">
        <v>122</v>
      </c>
      <c r="I1" t="s">
        <v>210</v>
      </c>
      <c r="J1" t="s">
        <v>211</v>
      </c>
    </row>
    <row r="2" spans="1:10" x14ac:dyDescent="0.2">
      <c r="A2">
        <v>3</v>
      </c>
      <c r="B2" s="288" t="s">
        <v>32</v>
      </c>
      <c r="C2" s="288" t="s">
        <v>77</v>
      </c>
      <c r="D2">
        <v>0</v>
      </c>
      <c r="E2">
        <v>1</v>
      </c>
      <c r="F2">
        <v>4</v>
      </c>
      <c r="G2">
        <v>0</v>
      </c>
      <c r="H2">
        <v>-288</v>
      </c>
      <c r="I2">
        <f>Opportunities_2[[#This Row],[Floor 1 saving / mnth]]*12-Opportunities_2[[#This Row],[Floor 1 capital]]</f>
        <v>-3456</v>
      </c>
      <c r="J2">
        <f>Opportunities_2[[#This Row],[Floor 1 saving / mnth]]*60-Opportunities_2[[#This Row],[Floor 1 capital]]</f>
        <v>-17280</v>
      </c>
    </row>
    <row r="3" spans="1:10" x14ac:dyDescent="0.2">
      <c r="A3">
        <v>1</v>
      </c>
      <c r="B3" s="288" t="s">
        <v>31</v>
      </c>
      <c r="C3" s="288" t="s">
        <v>77</v>
      </c>
      <c r="D3">
        <v>0</v>
      </c>
      <c r="E3">
        <v>0.5</v>
      </c>
      <c r="F3">
        <v>28</v>
      </c>
      <c r="G3">
        <v>0</v>
      </c>
      <c r="H3">
        <v>-230</v>
      </c>
      <c r="I3">
        <f>Opportunities_2[[#This Row],[Floor 1 saving / mnth]]*12-Opportunities_2[[#This Row],[Floor 1 capital]]</f>
        <v>-2760</v>
      </c>
      <c r="J3">
        <f>Opportunities_2[[#This Row],[Floor 1 saving / mnth]]*60-Opportunities_2[[#This Row],[Floor 1 capital]]</f>
        <v>-13800</v>
      </c>
    </row>
    <row r="4" spans="1:10" x14ac:dyDescent="0.2">
      <c r="A4">
        <v>4</v>
      </c>
      <c r="B4" s="288" t="s">
        <v>198</v>
      </c>
      <c r="C4" s="288" t="s">
        <v>77</v>
      </c>
      <c r="D4">
        <v>0</v>
      </c>
      <c r="E4">
        <v>0.1</v>
      </c>
      <c r="F4">
        <v>1</v>
      </c>
      <c r="G4">
        <v>0</v>
      </c>
      <c r="H4">
        <v>-199</v>
      </c>
      <c r="I4">
        <f>Opportunities_2[[#This Row],[Floor 1 saving / mnth]]*12-Opportunities_2[[#This Row],[Floor 1 capital]]</f>
        <v>-2388</v>
      </c>
      <c r="J4">
        <f>Opportunities_2[[#This Row],[Floor 1 saving / mnth]]*60-Opportunities_2[[#This Row],[Floor 1 capital]]</f>
        <v>-11940</v>
      </c>
    </row>
    <row r="5" spans="1:10" x14ac:dyDescent="0.2">
      <c r="A5">
        <v>5</v>
      </c>
      <c r="B5" s="288" t="s">
        <v>115</v>
      </c>
      <c r="C5" s="288" t="s">
        <v>77</v>
      </c>
      <c r="D5">
        <v>0</v>
      </c>
      <c r="E5">
        <v>0.5</v>
      </c>
      <c r="F5">
        <v>2</v>
      </c>
      <c r="G5">
        <v>0</v>
      </c>
      <c r="H5">
        <v>-65.7</v>
      </c>
      <c r="I5">
        <f>Opportunities_2[[#This Row],[Floor 1 saving / mnth]]*12-Opportunities_2[[#This Row],[Floor 1 capital]]</f>
        <v>-788.40000000000009</v>
      </c>
      <c r="J5">
        <f>Opportunities_2[[#This Row],[Floor 1 saving / mnth]]*60-Opportunities_2[[#This Row],[Floor 1 capital]]</f>
        <v>-3942</v>
      </c>
    </row>
    <row r="6" spans="1:10" x14ac:dyDescent="0.2">
      <c r="A6">
        <v>7</v>
      </c>
      <c r="B6" s="288" t="s">
        <v>112</v>
      </c>
      <c r="C6" s="288" t="s">
        <v>77</v>
      </c>
      <c r="D6">
        <v>-10</v>
      </c>
      <c r="E6">
        <v>0.1</v>
      </c>
      <c r="F6">
        <v>1</v>
      </c>
      <c r="G6">
        <v>-10</v>
      </c>
      <c r="H6">
        <v>-20.46</v>
      </c>
      <c r="I6">
        <f>Opportunities_2[[#This Row],[Floor 1 saving / mnth]]*12-Opportunities_2[[#This Row],[Floor 1 capital]]</f>
        <v>-235.52</v>
      </c>
      <c r="J6">
        <f>Opportunities_2[[#This Row],[Floor 1 saving / mnth]]*60-Opportunities_2[[#This Row],[Floor 1 capital]]</f>
        <v>-1217.6000000000001</v>
      </c>
    </row>
    <row r="7" spans="1:10" x14ac:dyDescent="0.2">
      <c r="A7">
        <v>8</v>
      </c>
      <c r="B7" s="288" t="s">
        <v>35</v>
      </c>
      <c r="C7" s="288" t="s">
        <v>77</v>
      </c>
      <c r="D7">
        <v>-25</v>
      </c>
      <c r="E7">
        <v>0.6</v>
      </c>
      <c r="F7">
        <v>1</v>
      </c>
      <c r="G7">
        <v>-25</v>
      </c>
      <c r="H7">
        <v>-20.3719</v>
      </c>
      <c r="I7">
        <f>Opportunities_2[[#This Row],[Floor 1 saving / mnth]]*12-Opportunities_2[[#This Row],[Floor 1 capital]]</f>
        <v>-219.46280000000002</v>
      </c>
      <c r="J7">
        <f>Opportunities_2[[#This Row],[Floor 1 saving / mnth]]*60-Opportunities_2[[#This Row],[Floor 1 capital]]</f>
        <v>-1197.3140000000001</v>
      </c>
    </row>
    <row r="8" spans="1:10" x14ac:dyDescent="0.2">
      <c r="A8">
        <v>14</v>
      </c>
      <c r="B8" s="288" t="s">
        <v>114</v>
      </c>
      <c r="C8" s="288" t="s">
        <v>77</v>
      </c>
      <c r="D8">
        <v>-1200</v>
      </c>
      <c r="E8">
        <v>0.73529411764705888</v>
      </c>
      <c r="F8">
        <v>1</v>
      </c>
      <c r="G8">
        <v>-1200</v>
      </c>
      <c r="H8">
        <v>-31.25</v>
      </c>
      <c r="I8">
        <f>Opportunities_2[[#This Row],[Floor 1 saving / mnth]]*12-Opportunities_2[[#This Row],[Floor 1 capital]]</f>
        <v>825</v>
      </c>
      <c r="J8">
        <f>Opportunities_2[[#This Row],[Floor 1 saving / mnth]]*60-Opportunities_2[[#This Row],[Floor 1 capital]]</f>
        <v>-675</v>
      </c>
    </row>
    <row r="9" spans="1:10" x14ac:dyDescent="0.2">
      <c r="A9">
        <v>10</v>
      </c>
      <c r="B9" s="288" t="s">
        <v>118</v>
      </c>
      <c r="C9" s="288" t="s">
        <v>77</v>
      </c>
      <c r="D9">
        <v>-100</v>
      </c>
      <c r="E9">
        <v>0.5</v>
      </c>
      <c r="F9">
        <v>3</v>
      </c>
      <c r="G9">
        <v>-100</v>
      </c>
      <c r="H9">
        <v>-12.7324</v>
      </c>
      <c r="I9">
        <f>Opportunities_2[[#This Row],[Floor 1 saving / mnth]]*12-Opportunities_2[[#This Row],[Floor 1 capital]]</f>
        <v>-52.788800000000009</v>
      </c>
      <c r="J9">
        <f>Opportunities_2[[#This Row],[Floor 1 saving / mnth]]*60-Opportunities_2[[#This Row],[Floor 1 capital]]</f>
        <v>-663.94399999999996</v>
      </c>
    </row>
    <row r="10" spans="1:10" x14ac:dyDescent="0.2">
      <c r="A10">
        <v>6</v>
      </c>
      <c r="B10" s="288" t="s">
        <v>116</v>
      </c>
      <c r="C10" s="288" t="s">
        <v>77</v>
      </c>
      <c r="D10">
        <v>0</v>
      </c>
      <c r="E10">
        <v>1</v>
      </c>
      <c r="F10">
        <v>1</v>
      </c>
      <c r="G10">
        <v>0</v>
      </c>
      <c r="H10">
        <v>-0.65700000000000003</v>
      </c>
      <c r="I10">
        <f>Opportunities_2[[#This Row],[Floor 1 saving / mnth]]*12-Opportunities_2[[#This Row],[Floor 1 capital]]</f>
        <v>-7.8840000000000003</v>
      </c>
      <c r="J10">
        <f>Opportunities_2[[#This Row],[Floor 1 saving / mnth]]*60-Opportunities_2[[#This Row],[Floor 1 capital]]</f>
        <v>-39.42</v>
      </c>
    </row>
    <row r="11" spans="1:10" x14ac:dyDescent="0.2">
      <c r="A11">
        <v>9</v>
      </c>
      <c r="B11" s="288" t="s">
        <v>117</v>
      </c>
      <c r="C11" s="288" t="s">
        <v>77</v>
      </c>
      <c r="D11">
        <v>-25</v>
      </c>
      <c r="E11">
        <v>0.58333333333333337</v>
      </c>
      <c r="F11">
        <v>1</v>
      </c>
      <c r="G11">
        <v>-25</v>
      </c>
      <c r="H11">
        <v>-0.38329999999999997</v>
      </c>
      <c r="I11">
        <f>Opportunities_2[[#This Row],[Floor 1 saving / mnth]]*12-Opportunities_2[[#This Row],[Floor 1 capital]]</f>
        <v>20.400400000000001</v>
      </c>
      <c r="J11">
        <f>Opportunities_2[[#This Row],[Floor 1 saving / mnth]]*60-Opportunities_2[[#This Row],[Floor 1 capital]]</f>
        <v>2.0020000000000024</v>
      </c>
    </row>
    <row r="12" spans="1:10" x14ac:dyDescent="0.2">
      <c r="A12">
        <v>2</v>
      </c>
      <c r="B12" s="288" t="s">
        <v>130</v>
      </c>
      <c r="C12" s="288" t="s">
        <v>77</v>
      </c>
      <c r="D12">
        <v>0</v>
      </c>
      <c r="E12">
        <v>-0.1</v>
      </c>
      <c r="F12">
        <v>1</v>
      </c>
      <c r="G12">
        <v>0</v>
      </c>
      <c r="H12">
        <v>1.56</v>
      </c>
      <c r="I12">
        <f>Opportunities_2[[#This Row],[Floor 1 saving / mnth]]*12-Opportunities_2[[#This Row],[Floor 1 capital]]</f>
        <v>18.72</v>
      </c>
      <c r="J12">
        <f>Opportunities_2[[#This Row],[Floor 1 saving / mnth]]*60-Opportunities_2[[#This Row],[Floor 1 capital]]</f>
        <v>93.600000000000009</v>
      </c>
    </row>
    <row r="13" spans="1:10" x14ac:dyDescent="0.2">
      <c r="A13">
        <v>12</v>
      </c>
      <c r="B13" s="288" t="s">
        <v>78</v>
      </c>
      <c r="C13" s="288" t="s">
        <v>77</v>
      </c>
      <c r="D13">
        <v>-200</v>
      </c>
      <c r="E13">
        <v>0.6875</v>
      </c>
      <c r="F13">
        <v>3</v>
      </c>
      <c r="G13">
        <v>-600</v>
      </c>
      <c r="H13">
        <v>-7.2270000000000003</v>
      </c>
      <c r="I13">
        <f>Opportunities_2[[#This Row],[Floor 1 saving / mnth]]*12-Opportunities_2[[#This Row],[Floor 1 capital]]</f>
        <v>513.27599999999995</v>
      </c>
      <c r="J13">
        <f>Opportunities_2[[#This Row],[Floor 1 saving / mnth]]*60-Opportunities_2[[#This Row],[Floor 1 capital]]</f>
        <v>166.38</v>
      </c>
    </row>
    <row r="14" spans="1:10" x14ac:dyDescent="0.2">
      <c r="A14">
        <v>11</v>
      </c>
      <c r="B14" s="288" t="s">
        <v>120</v>
      </c>
      <c r="C14" s="288" t="s">
        <v>77</v>
      </c>
      <c r="D14">
        <v>-200</v>
      </c>
      <c r="E14">
        <v>1</v>
      </c>
      <c r="F14">
        <v>1</v>
      </c>
      <c r="G14">
        <v>-200</v>
      </c>
      <c r="H14">
        <v>0</v>
      </c>
      <c r="I14">
        <f>Opportunities_2[[#This Row],[Floor 1 saving / mnth]]*12-Opportunities_2[[#This Row],[Floor 1 capital]]</f>
        <v>200</v>
      </c>
      <c r="J14">
        <f>Opportunities_2[[#This Row],[Floor 1 saving / mnth]]*60-Opportunities_2[[#This Row],[Floor 1 capital]]</f>
        <v>200</v>
      </c>
    </row>
    <row r="15" spans="1:10" x14ac:dyDescent="0.2">
      <c r="A15">
        <v>13</v>
      </c>
      <c r="B15" s="288" t="s">
        <v>126</v>
      </c>
      <c r="C15" s="288" t="s">
        <v>77</v>
      </c>
      <c r="D15">
        <v>-900</v>
      </c>
      <c r="E15">
        <v>0.5</v>
      </c>
      <c r="F15">
        <v>1</v>
      </c>
      <c r="G15">
        <v>-900</v>
      </c>
      <c r="H15">
        <v>-7.8</v>
      </c>
      <c r="I15">
        <f>Opportunities_2[[#This Row],[Floor 1 saving / mnth]]*12-Opportunities_2[[#This Row],[Floor 1 capital]]</f>
        <v>806.4</v>
      </c>
      <c r="J15">
        <f>Opportunities_2[[#This Row],[Floor 1 saving / mnth]]*60-Opportunities_2[[#This Row],[Floor 1 capital]]</f>
        <v>432</v>
      </c>
    </row>
    <row r="16" spans="1:10" x14ac:dyDescent="0.2">
      <c r="A16">
        <v>15</v>
      </c>
      <c r="B16" s="288" t="s">
        <v>203</v>
      </c>
      <c r="C16" s="288" t="s">
        <v>77</v>
      </c>
      <c r="D16">
        <v>-2000</v>
      </c>
      <c r="E16">
        <v>0.23076923076923084</v>
      </c>
      <c r="F16">
        <v>1</v>
      </c>
      <c r="G16">
        <v>-2000</v>
      </c>
      <c r="H16">
        <v>-7.8353000000000002</v>
      </c>
      <c r="I16">
        <f>Opportunities_2[[#This Row],[Floor 1 saving / mnth]]*12-Opportunities_2[[#This Row],[Floor 1 capital]]</f>
        <v>1905.9764</v>
      </c>
      <c r="J16">
        <f>Opportunities_2[[#This Row],[Floor 1 saving / mnth]]*60-Opportunities_2[[#This Row],[Floor 1 capital]]</f>
        <v>1529.8820000000001</v>
      </c>
    </row>
  </sheetData>
  <pageMargins left="0.7" right="0.7" top="0.75" bottom="0.75" header="0.3" footer="0.3"/>
  <tableParts count="1">
    <tablePart r:id="rId1"/>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3499B2-FC76-4C32-A541-DE0882DA764B}">
  <dimension ref="C7:C9"/>
  <sheetViews>
    <sheetView workbookViewId="0">
      <selection activeCell="C10" sqref="C10"/>
    </sheetView>
  </sheetViews>
  <sheetFormatPr baseColWidth="10" defaultColWidth="8.83203125" defaultRowHeight="15" x14ac:dyDescent="0.2"/>
  <sheetData>
    <row r="7" spans="3:3" x14ac:dyDescent="0.2">
      <c r="C7" t="s">
        <v>200</v>
      </c>
    </row>
    <row r="9" spans="3:3" x14ac:dyDescent="0.2">
      <c r="C9" t="s">
        <v>201</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9AE90A-F10D-4B9E-ACEF-4DBDDA54264F}">
  <dimension ref="A1:BL61"/>
  <sheetViews>
    <sheetView zoomScaleNormal="100" workbookViewId="0">
      <selection activeCell="AO10" sqref="AO10"/>
    </sheetView>
  </sheetViews>
  <sheetFormatPr baseColWidth="10" defaultColWidth="8.83203125" defaultRowHeight="15" x14ac:dyDescent="0.2"/>
  <cols>
    <col min="2" max="37" width="3.33203125" customWidth="1"/>
    <col min="38" max="38" width="5.5" customWidth="1"/>
    <col min="39" max="39" width="3.33203125" customWidth="1"/>
    <col min="40" max="40" width="4.33203125" customWidth="1"/>
    <col min="41" max="41" width="11.6640625" style="34" customWidth="1"/>
    <col min="42" max="42" width="29.33203125" customWidth="1"/>
    <col min="44" max="44" width="11.6640625" customWidth="1"/>
    <col min="45" max="45" width="2.83203125" customWidth="1"/>
    <col min="47" max="47" width="8.5" customWidth="1"/>
  </cols>
  <sheetData>
    <row r="1" spans="1:64" x14ac:dyDescent="0.2">
      <c r="A1" s="98"/>
      <c r="B1" s="98"/>
      <c r="C1" s="98"/>
      <c r="D1" s="98"/>
      <c r="E1" s="98"/>
      <c r="F1" s="98"/>
      <c r="G1" s="98"/>
      <c r="H1" s="98"/>
      <c r="I1" s="98"/>
      <c r="J1" s="98"/>
      <c r="K1" s="98"/>
      <c r="L1" s="98"/>
      <c r="M1" s="98"/>
      <c r="N1" s="98"/>
      <c r="O1" s="98"/>
      <c r="P1" s="98"/>
      <c r="Q1" s="98"/>
      <c r="R1" s="98"/>
      <c r="S1" s="98"/>
      <c r="T1" s="98"/>
      <c r="U1" s="98"/>
      <c r="V1" s="98"/>
      <c r="W1" s="98"/>
      <c r="X1" s="98"/>
      <c r="Y1" s="98"/>
      <c r="Z1" s="98"/>
      <c r="AA1" s="98"/>
      <c r="AB1" s="98"/>
      <c r="AC1" s="98"/>
      <c r="AD1" s="98"/>
      <c r="AE1" s="98"/>
      <c r="AF1" s="98"/>
      <c r="AG1" s="98"/>
      <c r="AH1" s="98"/>
      <c r="AI1" s="98"/>
      <c r="AJ1" s="98"/>
      <c r="AK1" s="98"/>
      <c r="AL1" s="98"/>
      <c r="AM1" s="98"/>
      <c r="AN1" s="98"/>
      <c r="AO1" s="99"/>
      <c r="AP1" s="98"/>
      <c r="AQ1" s="98"/>
      <c r="AR1" s="98"/>
      <c r="AS1" s="98"/>
      <c r="AT1" s="98"/>
      <c r="AU1" s="98"/>
      <c r="AV1" s="98"/>
      <c r="AW1" s="98"/>
      <c r="AX1" s="98"/>
      <c r="AY1" s="98"/>
      <c r="AZ1" s="98"/>
      <c r="BA1" s="98"/>
      <c r="BB1" s="98"/>
      <c r="BC1" s="98"/>
      <c r="BD1" s="98"/>
      <c r="BE1" s="98"/>
      <c r="BF1" s="98"/>
      <c r="BG1" s="98"/>
      <c r="BH1" s="98"/>
      <c r="BI1" s="98"/>
      <c r="BJ1" s="98"/>
      <c r="BK1" s="98"/>
      <c r="BL1" s="98"/>
    </row>
    <row r="2" spans="1:64" ht="29" x14ac:dyDescent="0.35">
      <c r="A2" s="98"/>
      <c r="B2" s="98"/>
      <c r="C2" s="98"/>
      <c r="D2" s="98"/>
      <c r="E2" s="98"/>
      <c r="F2" s="98"/>
      <c r="G2" s="98"/>
      <c r="H2" s="100" t="s">
        <v>179</v>
      </c>
      <c r="I2" s="98"/>
      <c r="J2" s="98"/>
      <c r="K2" s="98"/>
      <c r="L2" s="98"/>
      <c r="M2" s="98"/>
      <c r="N2" s="98"/>
      <c r="O2" s="98"/>
      <c r="P2" s="98"/>
      <c r="Q2" s="98"/>
      <c r="R2" s="98"/>
      <c r="S2" s="98"/>
      <c r="T2" s="98"/>
      <c r="U2" s="98"/>
      <c r="V2" s="98"/>
      <c r="W2" s="98"/>
      <c r="X2" s="98"/>
      <c r="Y2" s="98"/>
      <c r="Z2" s="98"/>
      <c r="AA2" s="98"/>
      <c r="AB2" s="98"/>
      <c r="AC2" s="98"/>
      <c r="AD2" s="98"/>
      <c r="AE2" s="98"/>
      <c r="AF2" s="98"/>
      <c r="AG2" s="98"/>
      <c r="AH2" s="98"/>
      <c r="AI2" s="98"/>
      <c r="AJ2" s="98"/>
      <c r="AK2" s="98"/>
      <c r="AL2" s="98"/>
      <c r="AM2" s="98"/>
      <c r="AN2" s="98"/>
      <c r="AO2" s="99"/>
      <c r="AP2" s="98"/>
      <c r="AQ2" s="98"/>
      <c r="AR2" s="98"/>
      <c r="AS2" s="98"/>
      <c r="AT2" s="98"/>
      <c r="AU2" s="98"/>
      <c r="AV2" s="98"/>
      <c r="AW2" s="98"/>
      <c r="AX2" s="98"/>
      <c r="AY2" s="98"/>
      <c r="AZ2" s="98"/>
      <c r="BA2" s="98"/>
      <c r="BB2" s="98"/>
      <c r="BC2" s="98"/>
      <c r="BD2" s="98"/>
      <c r="BE2" s="98"/>
      <c r="BF2" s="98"/>
      <c r="BG2" s="98"/>
      <c r="BH2" s="98"/>
      <c r="BI2" s="98"/>
      <c r="BJ2" s="98"/>
      <c r="BK2" s="98"/>
      <c r="BL2" s="98"/>
    </row>
    <row r="3" spans="1:64" x14ac:dyDescent="0.2">
      <c r="A3" s="98"/>
      <c r="B3" s="98"/>
      <c r="C3" s="98"/>
      <c r="D3" s="98"/>
      <c r="E3" s="98"/>
      <c r="F3" s="98"/>
      <c r="G3" s="98"/>
      <c r="H3" s="98"/>
      <c r="I3" s="98"/>
      <c r="J3" s="98"/>
      <c r="K3" s="98"/>
      <c r="L3" s="98"/>
      <c r="M3" s="98"/>
      <c r="N3" s="98"/>
      <c r="O3" s="98"/>
      <c r="P3" s="98"/>
      <c r="Q3" s="98"/>
      <c r="R3" s="98"/>
      <c r="S3" s="98"/>
      <c r="T3" s="98"/>
      <c r="U3" s="98"/>
      <c r="V3" s="98"/>
      <c r="W3" s="98"/>
      <c r="X3" s="98"/>
      <c r="Y3" s="98"/>
      <c r="Z3" s="98"/>
      <c r="AA3" s="98"/>
      <c r="AB3" s="98"/>
      <c r="AC3" s="98"/>
      <c r="AD3" s="98"/>
      <c r="AE3" s="98"/>
      <c r="AF3" s="98"/>
      <c r="AG3" s="98"/>
      <c r="AH3" s="98"/>
      <c r="AI3" s="98"/>
      <c r="AJ3" s="98"/>
      <c r="AK3" s="98"/>
      <c r="AL3" s="98"/>
      <c r="AM3" s="98"/>
      <c r="AN3" s="98"/>
      <c r="AO3" s="99"/>
      <c r="AP3" s="98"/>
      <c r="AQ3" s="98"/>
      <c r="AR3" s="98"/>
      <c r="AS3" s="98"/>
      <c r="AT3" s="98"/>
      <c r="AU3" s="98"/>
      <c r="AV3" s="98"/>
      <c r="AW3" s="98"/>
      <c r="AX3" s="98"/>
      <c r="AY3" s="98"/>
      <c r="AZ3" s="98"/>
      <c r="BA3" s="98"/>
      <c r="BB3" s="98"/>
      <c r="BC3" s="98"/>
      <c r="BD3" s="98"/>
      <c r="BE3" s="98"/>
      <c r="BF3" s="98"/>
      <c r="BG3" s="98"/>
      <c r="BH3" s="98"/>
      <c r="BI3" s="98"/>
      <c r="BJ3" s="98"/>
      <c r="BK3" s="98"/>
      <c r="BL3" s="98"/>
    </row>
    <row r="4" spans="1:64" ht="13.5" customHeight="1" x14ac:dyDescent="0.2">
      <c r="A4" s="98"/>
      <c r="B4" s="98"/>
      <c r="C4" s="98"/>
      <c r="D4" s="98"/>
      <c r="E4" s="98"/>
      <c r="F4" s="98"/>
      <c r="G4" s="98"/>
      <c r="H4" s="98"/>
      <c r="I4" s="98"/>
      <c r="J4" s="98"/>
      <c r="K4" s="98"/>
      <c r="L4" s="98"/>
      <c r="M4" s="98"/>
      <c r="N4" s="98"/>
      <c r="O4" s="98"/>
      <c r="P4" s="98"/>
      <c r="Q4" s="98"/>
      <c r="R4" s="98"/>
      <c r="S4" s="98"/>
      <c r="T4" s="98"/>
      <c r="U4" s="98"/>
      <c r="V4" s="98"/>
      <c r="W4" s="98"/>
      <c r="X4" s="98"/>
      <c r="Y4" s="98"/>
      <c r="Z4" s="98"/>
      <c r="AA4" s="98"/>
      <c r="AB4" s="98"/>
      <c r="AC4" s="98"/>
      <c r="AD4" s="98"/>
      <c r="AE4" s="98"/>
      <c r="AF4" s="98"/>
      <c r="AG4" s="98"/>
      <c r="AH4" s="98"/>
      <c r="AI4" s="98"/>
      <c r="AJ4" s="98"/>
      <c r="AK4" s="98"/>
      <c r="AL4" s="98"/>
      <c r="AM4" s="98"/>
      <c r="AN4" s="98"/>
      <c r="AO4" s="99"/>
      <c r="AP4" s="98"/>
      <c r="AQ4" s="98"/>
      <c r="AR4" s="98"/>
      <c r="AS4" s="98"/>
      <c r="AT4" s="101"/>
      <c r="AU4" s="98"/>
      <c r="AV4" s="98"/>
      <c r="AW4" s="98"/>
      <c r="AX4" s="98"/>
      <c r="AY4" s="98"/>
      <c r="AZ4" s="98"/>
      <c r="BA4" s="98"/>
      <c r="BB4" s="98"/>
      <c r="BC4" s="98"/>
      <c r="BD4" s="98"/>
      <c r="BE4" s="98"/>
      <c r="BF4" s="98"/>
      <c r="BG4" s="98"/>
      <c r="BH4" s="98"/>
      <c r="BI4" s="98"/>
      <c r="BJ4" s="98"/>
      <c r="BK4" s="98"/>
      <c r="BL4" s="98"/>
    </row>
    <row r="5" spans="1:64" ht="13.5" customHeight="1" thickBot="1" x14ac:dyDescent="0.25">
      <c r="A5" s="98"/>
      <c r="B5" s="98"/>
      <c r="C5" s="98"/>
      <c r="D5" s="98"/>
      <c r="E5" s="98"/>
      <c r="F5" s="98"/>
      <c r="G5" s="98"/>
      <c r="H5" s="98"/>
      <c r="I5" s="98"/>
      <c r="J5" s="98"/>
      <c r="K5" s="98"/>
      <c r="L5" s="98"/>
      <c r="M5" s="98"/>
      <c r="N5" s="98"/>
      <c r="O5" s="98"/>
      <c r="P5" s="98"/>
      <c r="Q5" s="98"/>
      <c r="R5" s="98"/>
      <c r="S5" s="98"/>
      <c r="T5" s="98"/>
      <c r="U5" s="98"/>
      <c r="V5" s="98"/>
      <c r="W5" s="98"/>
      <c r="X5" s="98"/>
      <c r="Y5" s="98"/>
      <c r="Z5" s="98"/>
      <c r="AA5" s="98"/>
      <c r="AB5" s="98"/>
      <c r="AC5" s="98"/>
      <c r="AD5" s="98"/>
      <c r="AE5" s="98"/>
      <c r="AF5" s="98"/>
      <c r="AG5" s="98"/>
      <c r="AH5" s="98"/>
      <c r="AI5" s="98"/>
      <c r="AJ5" s="98"/>
      <c r="AK5" s="98"/>
      <c r="AL5" s="98"/>
      <c r="AM5" s="98"/>
      <c r="AN5" s="98"/>
      <c r="AO5" s="99"/>
      <c r="AP5" s="98"/>
      <c r="AQ5" s="98"/>
      <c r="AR5" s="98"/>
      <c r="AS5" s="98"/>
      <c r="AT5" s="98"/>
      <c r="AU5" s="98"/>
      <c r="AV5" s="98"/>
      <c r="AW5" s="98"/>
      <c r="AX5" s="98"/>
      <c r="AY5" s="98"/>
      <c r="AZ5" s="98"/>
      <c r="BA5" s="98"/>
      <c r="BB5" s="98"/>
      <c r="BC5" s="98"/>
      <c r="BD5" s="98"/>
      <c r="BE5" s="98"/>
      <c r="BF5" s="98"/>
      <c r="BG5" s="98"/>
      <c r="BH5" s="98"/>
      <c r="BI5" s="98"/>
      <c r="BJ5" s="98"/>
      <c r="BK5" s="98"/>
      <c r="BL5" s="98"/>
    </row>
    <row r="6" spans="1:64" ht="13.5" customHeight="1" x14ac:dyDescent="0.2">
      <c r="A6" s="98"/>
      <c r="B6" s="98"/>
      <c r="C6" s="98"/>
      <c r="D6" s="98"/>
      <c r="E6" s="98"/>
      <c r="F6" s="98"/>
      <c r="G6" s="98"/>
      <c r="H6" s="98"/>
      <c r="I6" s="98"/>
      <c r="J6" s="98"/>
      <c r="K6" s="98"/>
      <c r="L6" s="98"/>
      <c r="M6" s="98"/>
      <c r="N6" s="98"/>
      <c r="O6" s="98"/>
      <c r="P6" s="98"/>
      <c r="Q6" s="98"/>
      <c r="R6" s="98"/>
      <c r="S6" s="98"/>
      <c r="T6" s="98"/>
      <c r="U6" s="98"/>
      <c r="V6" s="98"/>
      <c r="W6" s="98"/>
      <c r="X6" s="98"/>
      <c r="Y6" s="98"/>
      <c r="Z6" s="98"/>
      <c r="AA6" s="98"/>
      <c r="AB6" s="98"/>
      <c r="AC6" s="98"/>
      <c r="AD6" s="98"/>
      <c r="AE6" s="98"/>
      <c r="AF6" s="98"/>
      <c r="AG6" s="98"/>
      <c r="AH6" s="98"/>
      <c r="AI6" s="98"/>
      <c r="AJ6" s="98"/>
      <c r="AK6" s="98"/>
      <c r="AL6" s="98"/>
      <c r="AM6" s="102"/>
      <c r="AN6" s="103"/>
      <c r="AO6" s="104"/>
      <c r="AP6" s="103"/>
      <c r="AQ6" s="103"/>
      <c r="AR6" s="103"/>
      <c r="AS6" s="105"/>
      <c r="AT6" s="98"/>
      <c r="AU6" s="98"/>
      <c r="AV6" s="107"/>
      <c r="AW6" s="107"/>
      <c r="AX6" s="107"/>
      <c r="AY6" s="107"/>
      <c r="AZ6" s="107"/>
      <c r="BA6" s="107"/>
      <c r="BB6" s="107"/>
      <c r="BC6" s="107"/>
      <c r="BD6" s="107"/>
      <c r="BE6" s="107"/>
      <c r="BF6" s="107"/>
      <c r="BG6" s="107"/>
      <c r="BH6" s="107"/>
      <c r="BI6" s="98"/>
      <c r="BJ6" s="98"/>
      <c r="BK6" s="98"/>
      <c r="BL6" s="98"/>
    </row>
    <row r="7" spans="1:64" ht="13.5" customHeight="1" x14ac:dyDescent="0.25">
      <c r="A7" s="98"/>
      <c r="B7" s="98"/>
      <c r="C7" s="98"/>
      <c r="D7" s="98"/>
      <c r="E7" s="98"/>
      <c r="F7" s="98"/>
      <c r="G7" s="98"/>
      <c r="H7" s="98"/>
      <c r="I7" s="98"/>
      <c r="J7" s="98"/>
      <c r="K7" s="98"/>
      <c r="L7" s="98"/>
      <c r="M7" s="98"/>
      <c r="N7" s="98"/>
      <c r="O7" s="98"/>
      <c r="P7" s="98"/>
      <c r="Q7" s="98"/>
      <c r="R7" s="98"/>
      <c r="S7" s="98"/>
      <c r="T7" s="98"/>
      <c r="U7" s="98"/>
      <c r="V7" s="98"/>
      <c r="W7" s="98"/>
      <c r="X7" s="98"/>
      <c r="Y7" s="98"/>
      <c r="Z7" s="98"/>
      <c r="AA7" s="98"/>
      <c r="AB7" s="98"/>
      <c r="AC7" s="98"/>
      <c r="AD7" s="98"/>
      <c r="AE7" s="98"/>
      <c r="AF7" s="98"/>
      <c r="AG7" s="98"/>
      <c r="AH7" s="98"/>
      <c r="AI7" s="98"/>
      <c r="AJ7" s="98"/>
      <c r="AK7" s="98"/>
      <c r="AL7" s="98"/>
      <c r="AM7" s="106"/>
      <c r="AN7" s="107"/>
      <c r="AO7" s="108"/>
      <c r="AP7" s="109" t="s">
        <v>111</v>
      </c>
      <c r="AQ7" s="107"/>
      <c r="AR7" s="107"/>
      <c r="AS7" s="110"/>
      <c r="AT7" s="111"/>
      <c r="AU7" s="98"/>
      <c r="AV7" s="107"/>
      <c r="AW7" s="107"/>
      <c r="AX7" s="107"/>
      <c r="AY7" s="107"/>
      <c r="AZ7" s="107"/>
      <c r="BA7" s="107"/>
      <c r="BB7" s="107"/>
      <c r="BC7" s="107"/>
      <c r="BD7" s="107"/>
      <c r="BE7" s="107"/>
      <c r="BF7" s="107"/>
      <c r="BG7" s="107"/>
      <c r="BH7" s="107"/>
      <c r="BI7" s="98"/>
      <c r="BJ7" s="98"/>
      <c r="BK7" s="98"/>
      <c r="BL7" s="98"/>
    </row>
    <row r="8" spans="1:64" ht="13.5" customHeight="1" x14ac:dyDescent="0.2">
      <c r="A8" s="98"/>
      <c r="B8" s="98"/>
      <c r="C8" s="98"/>
      <c r="D8" s="98"/>
      <c r="E8" s="98"/>
      <c r="F8" s="98"/>
      <c r="G8" s="98"/>
      <c r="H8" s="98"/>
      <c r="I8" s="98"/>
      <c r="J8" s="98"/>
      <c r="K8" s="98"/>
      <c r="L8" s="98"/>
      <c r="M8" s="98"/>
      <c r="N8" s="98"/>
      <c r="O8" s="98"/>
      <c r="P8" s="98"/>
      <c r="Q8" s="98"/>
      <c r="R8" s="98"/>
      <c r="S8" s="98"/>
      <c r="T8" s="98"/>
      <c r="U8" s="98"/>
      <c r="V8" s="98"/>
      <c r="W8" s="98"/>
      <c r="X8" s="98"/>
      <c r="Y8" s="98"/>
      <c r="Z8" s="98"/>
      <c r="AA8" s="98"/>
      <c r="AB8" s="98"/>
      <c r="AC8" s="98"/>
      <c r="AD8" s="98"/>
      <c r="AE8" s="98"/>
      <c r="AF8" s="98"/>
      <c r="AG8" s="98"/>
      <c r="AH8" s="98"/>
      <c r="AI8" s="98"/>
      <c r="AJ8" s="98"/>
      <c r="AK8" s="98"/>
      <c r="AL8" s="98"/>
      <c r="AM8" s="106"/>
      <c r="AN8" s="107"/>
      <c r="AO8" s="108"/>
      <c r="AP8" s="107"/>
      <c r="AQ8" s="107"/>
      <c r="AR8" s="107"/>
      <c r="AS8" s="110"/>
      <c r="AT8" s="98"/>
      <c r="AU8" s="98"/>
      <c r="AV8" s="107"/>
      <c r="AW8" s="243"/>
      <c r="AX8" s="243"/>
      <c r="AY8" s="243"/>
      <c r="AZ8" s="243"/>
      <c r="BA8" s="243"/>
      <c r="BB8" s="243"/>
      <c r="BC8" s="243"/>
      <c r="BD8" s="243"/>
      <c r="BE8" s="243"/>
      <c r="BF8" s="107"/>
      <c r="BG8" s="107"/>
      <c r="BH8" s="107"/>
      <c r="BI8" s="98"/>
      <c r="BJ8" s="98"/>
      <c r="BK8" s="98"/>
      <c r="BL8" s="98"/>
    </row>
    <row r="9" spans="1:64" ht="13.5" customHeight="1" x14ac:dyDescent="0.25">
      <c r="A9" s="98"/>
      <c r="B9" s="98"/>
      <c r="C9" s="98"/>
      <c r="D9" s="98"/>
      <c r="E9" s="98"/>
      <c r="F9" s="98"/>
      <c r="G9" s="98"/>
      <c r="H9" s="98"/>
      <c r="I9" s="98"/>
      <c r="J9" s="98"/>
      <c r="K9" s="98"/>
      <c r="L9" s="98"/>
      <c r="M9" s="98"/>
      <c r="N9" s="98"/>
      <c r="O9" s="98"/>
      <c r="P9" s="98"/>
      <c r="Q9" s="98"/>
      <c r="R9" s="98"/>
      <c r="S9" s="98"/>
      <c r="T9" s="98"/>
      <c r="U9" s="98"/>
      <c r="V9" s="98"/>
      <c r="W9" s="98"/>
      <c r="X9" s="98"/>
      <c r="Y9" s="98"/>
      <c r="Z9" s="98"/>
      <c r="AA9" s="98"/>
      <c r="AB9" s="98"/>
      <c r="AC9" s="98"/>
      <c r="AD9" s="98"/>
      <c r="AE9" s="98"/>
      <c r="AF9" s="98"/>
      <c r="AG9" s="98"/>
      <c r="AH9" s="98"/>
      <c r="AI9" s="98"/>
      <c r="AJ9" s="98"/>
      <c r="AK9" s="98"/>
      <c r="AL9" s="98"/>
      <c r="AM9" s="106"/>
      <c r="AN9" s="44"/>
      <c r="AO9" s="44" t="s">
        <v>76</v>
      </c>
      <c r="AP9" s="44" t="s">
        <v>16</v>
      </c>
      <c r="AQ9" s="44" t="s">
        <v>17</v>
      </c>
      <c r="AR9" s="44" t="s">
        <v>18</v>
      </c>
      <c r="AS9" s="113"/>
      <c r="AT9" s="98"/>
      <c r="AU9" s="98"/>
      <c r="AV9" s="107"/>
      <c r="AW9" s="244"/>
      <c r="AX9" s="245"/>
      <c r="AY9" s="246"/>
      <c r="AZ9" s="246"/>
      <c r="BA9" s="244"/>
      <c r="BB9" s="244"/>
      <c r="BC9" s="244"/>
      <c r="BD9" s="244"/>
      <c r="BE9" s="244"/>
      <c r="BF9" s="107"/>
      <c r="BG9" s="107"/>
      <c r="BH9" s="107"/>
      <c r="BI9" s="98"/>
      <c r="BJ9" s="98"/>
      <c r="BK9" s="98"/>
      <c r="BL9" s="98"/>
    </row>
    <row r="10" spans="1:64" ht="13.5" customHeight="1" x14ac:dyDescent="0.2">
      <c r="A10" s="98"/>
      <c r="B10" s="98"/>
      <c r="C10" s="98"/>
      <c r="D10" s="98"/>
      <c r="E10" s="98"/>
      <c r="F10" s="98"/>
      <c r="G10" s="98"/>
      <c r="H10" s="98"/>
      <c r="I10" s="98"/>
      <c r="J10" s="98"/>
      <c r="K10" s="98"/>
      <c r="L10" s="98"/>
      <c r="M10" s="98"/>
      <c r="N10" s="98"/>
      <c r="O10" s="98"/>
      <c r="P10" s="98"/>
      <c r="Q10" s="98"/>
      <c r="R10" s="98"/>
      <c r="S10" s="98"/>
      <c r="T10" s="98"/>
      <c r="U10" s="98"/>
      <c r="V10" s="98"/>
      <c r="W10" s="98"/>
      <c r="X10" s="98"/>
      <c r="Y10" s="98"/>
      <c r="Z10" s="98"/>
      <c r="AA10" s="98"/>
      <c r="AB10" s="98"/>
      <c r="AC10" s="98"/>
      <c r="AD10" s="98"/>
      <c r="AE10" s="98"/>
      <c r="AF10" s="98"/>
      <c r="AG10" s="98"/>
      <c r="AH10" s="98"/>
      <c r="AI10" s="98"/>
      <c r="AJ10" s="98"/>
      <c r="AK10" s="98"/>
      <c r="AL10" s="98"/>
      <c r="AM10" s="106"/>
      <c r="AN10" s="87"/>
      <c r="AO10" s="335" t="s">
        <v>73</v>
      </c>
      <c r="AP10" s="45" t="str">
        <f>'Energy Data'!C17</f>
        <v>Fluorescent batton light twin T8</v>
      </c>
      <c r="AQ10" s="46" t="str">
        <f>'Energy Data'!D17</f>
        <v>Floor 1</v>
      </c>
      <c r="AR10" s="46">
        <f>'Energy Data'!E17</f>
        <v>52</v>
      </c>
      <c r="AS10" s="116"/>
      <c r="AT10" s="98"/>
      <c r="AU10" s="98"/>
      <c r="AV10" s="107"/>
      <c r="AW10" s="244"/>
      <c r="AX10" s="247"/>
      <c r="AY10" s="244"/>
      <c r="AZ10" s="244"/>
      <c r="BA10" s="244"/>
      <c r="BB10" s="244"/>
      <c r="BC10" s="244"/>
      <c r="BD10" s="244"/>
      <c r="BE10" s="244"/>
      <c r="BF10" s="107"/>
      <c r="BG10" s="107"/>
      <c r="BH10" s="107"/>
      <c r="BI10" s="98"/>
      <c r="BJ10" s="98"/>
      <c r="BK10" s="98"/>
      <c r="BL10" s="98"/>
    </row>
    <row r="11" spans="1:64" ht="13.5" customHeight="1" x14ac:dyDescent="0.2">
      <c r="A11" s="98"/>
      <c r="B11" s="98"/>
      <c r="C11" s="98"/>
      <c r="D11" s="98"/>
      <c r="E11" s="98"/>
      <c r="F11" s="98"/>
      <c r="G11" s="98"/>
      <c r="H11" s="98"/>
      <c r="I11" s="98"/>
      <c r="J11" s="98"/>
      <c r="K11" s="98"/>
      <c r="L11" s="98"/>
      <c r="M11" s="98"/>
      <c r="N11" s="98"/>
      <c r="O11" s="98"/>
      <c r="P11" s="98"/>
      <c r="Q11" s="98"/>
      <c r="R11" s="98"/>
      <c r="S11" s="98"/>
      <c r="T11" s="98"/>
      <c r="U11" s="98"/>
      <c r="V11" s="98"/>
      <c r="W11" s="98"/>
      <c r="X11" s="98"/>
      <c r="Y11" s="98"/>
      <c r="Z11" s="98"/>
      <c r="AA11" s="98"/>
      <c r="AB11" s="98"/>
      <c r="AC11" s="98"/>
      <c r="AD11" s="98"/>
      <c r="AE11" s="98"/>
      <c r="AF11" s="98"/>
      <c r="AG11" s="98"/>
      <c r="AH11" s="98"/>
      <c r="AI11" s="98"/>
      <c r="AJ11" s="98"/>
      <c r="AK11" s="98"/>
      <c r="AL11" s="98"/>
      <c r="AM11" s="106"/>
      <c r="AN11" s="88"/>
      <c r="AO11" s="335" t="s">
        <v>73</v>
      </c>
      <c r="AP11" s="45" t="str">
        <f>'Energy Data'!C18</f>
        <v>Exit signs (fluorescent)</v>
      </c>
      <c r="AQ11" s="46" t="str">
        <f>'Energy Data'!D18</f>
        <v>Floor 1</v>
      </c>
      <c r="AR11" s="46">
        <f>'Energy Data'!E18</f>
        <v>3</v>
      </c>
      <c r="AS11" s="116"/>
      <c r="AT11" s="98"/>
      <c r="AU11" s="98"/>
      <c r="AV11" s="107"/>
      <c r="AW11" s="244"/>
      <c r="AX11" s="244"/>
      <c r="AY11" s="244"/>
      <c r="AZ11" s="244"/>
      <c r="BA11" s="248"/>
      <c r="BB11" s="249"/>
      <c r="BC11" s="112"/>
      <c r="BD11" s="112"/>
      <c r="BE11" s="244"/>
      <c r="BF11" s="107"/>
      <c r="BG11" s="107"/>
      <c r="BH11" s="107"/>
      <c r="BI11" s="98"/>
      <c r="BJ11" s="98"/>
      <c r="BK11" s="98"/>
      <c r="BL11" s="98"/>
    </row>
    <row r="12" spans="1:64" ht="13.5" customHeight="1" x14ac:dyDescent="0.2">
      <c r="A12" s="98"/>
      <c r="B12" s="98"/>
      <c r="C12" s="98"/>
      <c r="D12" s="98"/>
      <c r="E12" s="98"/>
      <c r="F12" s="98"/>
      <c r="G12" s="98"/>
      <c r="H12" s="98"/>
      <c r="I12" s="98"/>
      <c r="J12" s="98"/>
      <c r="K12" s="98"/>
      <c r="L12" s="98"/>
      <c r="M12" s="98"/>
      <c r="N12" s="98"/>
      <c r="O12" s="98"/>
      <c r="P12" s="98"/>
      <c r="Q12" s="98"/>
      <c r="R12" s="98"/>
      <c r="S12" s="98"/>
      <c r="T12" s="98"/>
      <c r="U12" s="98"/>
      <c r="V12" s="98"/>
      <c r="W12" s="98"/>
      <c r="X12" s="98"/>
      <c r="Y12" s="98"/>
      <c r="Z12" s="98"/>
      <c r="AA12" s="98"/>
      <c r="AB12" s="98"/>
      <c r="AC12" s="98"/>
      <c r="AD12" s="98"/>
      <c r="AE12" s="98"/>
      <c r="AF12" s="98"/>
      <c r="AG12" s="98"/>
      <c r="AH12" s="98"/>
      <c r="AI12" s="98"/>
      <c r="AJ12" s="98"/>
      <c r="AK12" s="98"/>
      <c r="AL12" s="98"/>
      <c r="AM12" s="106"/>
      <c r="AN12" s="89"/>
      <c r="AO12" s="335" t="s">
        <v>73</v>
      </c>
      <c r="AP12" s="45" t="str">
        <f>'Energy Data'!C19</f>
        <v>Desktop computers (on 24/7)</v>
      </c>
      <c r="AQ12" s="46" t="str">
        <f>'Energy Data'!D19</f>
        <v>Floor 1</v>
      </c>
      <c r="AR12" s="46">
        <f>'Energy Data'!E19</f>
        <v>28</v>
      </c>
      <c r="AS12" s="117"/>
      <c r="AT12" s="111"/>
      <c r="AU12" s="118"/>
      <c r="AV12" s="250"/>
      <c r="AW12" s="244"/>
      <c r="AX12" s="244"/>
      <c r="AY12" s="244"/>
      <c r="AZ12" s="244"/>
      <c r="BA12" s="251"/>
      <c r="BB12" s="252"/>
      <c r="BC12" s="252"/>
      <c r="BD12" s="253"/>
      <c r="BE12" s="244"/>
      <c r="BF12" s="107"/>
      <c r="BG12" s="107"/>
      <c r="BH12" s="107"/>
      <c r="BI12" s="98"/>
      <c r="BJ12" s="98"/>
      <c r="BK12" s="98"/>
      <c r="BL12" s="98"/>
    </row>
    <row r="13" spans="1:64" ht="13.5" customHeight="1" x14ac:dyDescent="0.2">
      <c r="A13" s="98"/>
      <c r="B13" s="98"/>
      <c r="C13" s="98"/>
      <c r="D13" s="98"/>
      <c r="E13" s="98"/>
      <c r="F13" s="98"/>
      <c r="G13" s="98"/>
      <c r="H13" s="98"/>
      <c r="I13" s="98"/>
      <c r="J13" s="98"/>
      <c r="K13" s="98"/>
      <c r="L13" s="98"/>
      <c r="M13" s="98"/>
      <c r="N13" s="98"/>
      <c r="O13" s="98"/>
      <c r="P13" s="98"/>
      <c r="Q13" s="98"/>
      <c r="R13" s="98"/>
      <c r="S13" s="98"/>
      <c r="T13" s="98"/>
      <c r="U13" s="98"/>
      <c r="V13" s="98"/>
      <c r="W13" s="98"/>
      <c r="X13" s="98"/>
      <c r="Y13" s="98"/>
      <c r="Z13" s="98"/>
      <c r="AA13" s="98"/>
      <c r="AB13" s="98"/>
      <c r="AC13" s="98"/>
      <c r="AD13" s="98"/>
      <c r="AE13" s="98"/>
      <c r="AF13" s="98"/>
      <c r="AG13" s="98"/>
      <c r="AH13" s="98"/>
      <c r="AI13" s="98"/>
      <c r="AJ13" s="98"/>
      <c r="AK13" s="98"/>
      <c r="AL13" s="98"/>
      <c r="AM13" s="106"/>
      <c r="AN13" s="90"/>
      <c r="AO13" s="335" t="s">
        <v>73</v>
      </c>
      <c r="AP13" s="45" t="str">
        <f>'Energy Data'!C20</f>
        <v>Electric fan heater</v>
      </c>
      <c r="AQ13" s="46" t="str">
        <f>'Energy Data'!D20</f>
        <v>Floor 1</v>
      </c>
      <c r="AR13" s="46">
        <f>'Energy Data'!E20</f>
        <v>4</v>
      </c>
      <c r="AS13" s="116"/>
      <c r="AT13" s="98"/>
      <c r="AU13" s="98"/>
      <c r="AV13" s="107"/>
      <c r="AW13" s="244"/>
      <c r="AX13" s="254"/>
      <c r="AY13" s="115"/>
      <c r="AZ13" s="115"/>
      <c r="BA13" s="244"/>
      <c r="BB13" s="244"/>
      <c r="BC13" s="244"/>
      <c r="BD13" s="244"/>
      <c r="BE13" s="244"/>
      <c r="BF13" s="107"/>
      <c r="BG13" s="107"/>
      <c r="BH13" s="107"/>
      <c r="BI13" s="98"/>
      <c r="BJ13" s="98"/>
      <c r="BK13" s="98"/>
      <c r="BL13" s="98"/>
    </row>
    <row r="14" spans="1:64" ht="13.5" customHeight="1" x14ac:dyDescent="0.2">
      <c r="A14" s="98"/>
      <c r="B14" s="98"/>
      <c r="C14" s="98"/>
      <c r="D14" s="98"/>
      <c r="E14" s="98"/>
      <c r="F14" s="98"/>
      <c r="G14" s="98"/>
      <c r="H14" s="98"/>
      <c r="I14" s="98"/>
      <c r="J14" s="98"/>
      <c r="K14" s="98"/>
      <c r="L14" s="98"/>
      <c r="M14" s="98"/>
      <c r="N14" s="98"/>
      <c r="O14" s="98"/>
      <c r="P14" s="98"/>
      <c r="Q14" s="98"/>
      <c r="R14" s="98"/>
      <c r="S14" s="98"/>
      <c r="T14" s="98"/>
      <c r="U14" s="98"/>
      <c r="V14" s="98"/>
      <c r="W14" s="98"/>
      <c r="X14" s="98"/>
      <c r="Y14" s="98"/>
      <c r="Z14" s="98"/>
      <c r="AA14" s="98"/>
      <c r="AB14" s="98"/>
      <c r="AC14" s="98"/>
      <c r="AD14" s="98"/>
      <c r="AE14" s="98"/>
      <c r="AF14" s="98"/>
      <c r="AG14" s="98"/>
      <c r="AH14" s="98"/>
      <c r="AI14" s="98"/>
      <c r="AJ14" s="98"/>
      <c r="AK14" s="98"/>
      <c r="AL14" s="98"/>
      <c r="AM14" s="106"/>
      <c r="AN14" s="91"/>
      <c r="AO14" s="335" t="s">
        <v>73</v>
      </c>
      <c r="AP14" s="45" t="str">
        <f>'Energy Data'!C21</f>
        <v>Boiling water unit</v>
      </c>
      <c r="AQ14" s="46" t="str">
        <f>'Energy Data'!D21</f>
        <v>Floor 1</v>
      </c>
      <c r="AR14" s="46">
        <f>'Energy Data'!E21</f>
        <v>1</v>
      </c>
      <c r="AS14" s="110"/>
      <c r="AT14" s="98"/>
      <c r="AU14" s="98"/>
      <c r="AV14" s="107"/>
      <c r="AW14" s="244"/>
      <c r="AX14" s="247"/>
      <c r="AY14" s="244"/>
      <c r="AZ14" s="244"/>
      <c r="BA14" s="244"/>
      <c r="BB14" s="244"/>
      <c r="BC14" s="244"/>
      <c r="BD14" s="244"/>
      <c r="BE14" s="244"/>
      <c r="BF14" s="107"/>
      <c r="BG14" s="107"/>
      <c r="BH14" s="107"/>
      <c r="BI14" s="98"/>
      <c r="BJ14" s="98"/>
      <c r="BK14" s="98"/>
      <c r="BL14" s="98"/>
    </row>
    <row r="15" spans="1:64" ht="13.5" customHeight="1" x14ac:dyDescent="0.2">
      <c r="A15" s="98"/>
      <c r="B15" s="98"/>
      <c r="C15" s="98"/>
      <c r="D15" s="98"/>
      <c r="E15" s="98"/>
      <c r="F15" s="98"/>
      <c r="G15" s="98"/>
      <c r="H15" s="98"/>
      <c r="I15" s="98"/>
      <c r="J15" s="98"/>
      <c r="K15" s="98"/>
      <c r="L15" s="98"/>
      <c r="M15" s="98"/>
      <c r="N15" s="98"/>
      <c r="O15" s="98"/>
      <c r="P15" s="98"/>
      <c r="Q15" s="98"/>
      <c r="R15" s="98"/>
      <c r="S15" s="98"/>
      <c r="T15" s="98"/>
      <c r="U15" s="98"/>
      <c r="V15" s="98"/>
      <c r="W15" s="98"/>
      <c r="X15" s="98"/>
      <c r="Y15" s="98"/>
      <c r="Z15" s="98"/>
      <c r="AA15" s="98"/>
      <c r="AB15" s="98"/>
      <c r="AC15" s="98"/>
      <c r="AD15" s="98"/>
      <c r="AE15" s="98"/>
      <c r="AF15" s="98"/>
      <c r="AG15" s="98"/>
      <c r="AH15" s="98"/>
      <c r="AI15" s="98"/>
      <c r="AJ15" s="98"/>
      <c r="AK15" s="98"/>
      <c r="AL15" s="98"/>
      <c r="AM15" s="106"/>
      <c r="AN15" s="92"/>
      <c r="AO15" s="335" t="s">
        <v>73</v>
      </c>
      <c r="AP15" s="45" t="str">
        <f>'Energy Data'!C22</f>
        <v>Large old fridge</v>
      </c>
      <c r="AQ15" s="46" t="str">
        <f>'Energy Data'!D22</f>
        <v>Floor 1</v>
      </c>
      <c r="AR15" s="46">
        <f>'Energy Data'!E22</f>
        <v>1</v>
      </c>
      <c r="AS15" s="110"/>
      <c r="AT15" s="111"/>
      <c r="AU15" s="98"/>
      <c r="AV15" s="107"/>
      <c r="AW15" s="244"/>
      <c r="AX15" s="244"/>
      <c r="AY15" s="255"/>
      <c r="AZ15" s="244"/>
      <c r="BA15" s="244"/>
      <c r="BB15" s="244"/>
      <c r="BC15" s="244"/>
      <c r="BD15" s="244"/>
      <c r="BE15" s="244"/>
      <c r="BF15" s="107"/>
      <c r="BG15" s="107"/>
      <c r="BH15" s="107"/>
      <c r="BI15" s="98"/>
      <c r="BJ15" s="98"/>
      <c r="BK15" s="98"/>
      <c r="BL15" s="98"/>
    </row>
    <row r="16" spans="1:64" ht="13.5" customHeight="1" x14ac:dyDescent="0.2">
      <c r="A16" s="98"/>
      <c r="B16" s="98"/>
      <c r="C16" s="98"/>
      <c r="D16" s="98"/>
      <c r="E16" s="98"/>
      <c r="F16" s="98"/>
      <c r="G16" s="98"/>
      <c r="H16" s="98"/>
      <c r="I16" s="98"/>
      <c r="J16" s="98"/>
      <c r="K16" s="98"/>
      <c r="L16" s="98"/>
      <c r="M16" s="98"/>
      <c r="N16" s="98"/>
      <c r="O16" s="98"/>
      <c r="P16" s="98"/>
      <c r="Q16" s="98"/>
      <c r="R16" s="98"/>
      <c r="S16" s="98"/>
      <c r="T16" s="98"/>
      <c r="U16" s="98"/>
      <c r="V16" s="98"/>
      <c r="W16" s="98"/>
      <c r="X16" s="98"/>
      <c r="Y16" s="98"/>
      <c r="Z16" s="98"/>
      <c r="AA16" s="98"/>
      <c r="AB16" s="98"/>
      <c r="AC16" s="98"/>
      <c r="AD16" s="98"/>
      <c r="AE16" s="98"/>
      <c r="AF16" s="98"/>
      <c r="AG16" s="98"/>
      <c r="AH16" s="98"/>
      <c r="AI16" s="98"/>
      <c r="AJ16" s="98"/>
      <c r="AK16" s="98"/>
      <c r="AL16" s="98"/>
      <c r="AM16" s="106"/>
      <c r="AN16" s="93"/>
      <c r="AO16" s="335" t="s">
        <v>73</v>
      </c>
      <c r="AP16" s="45" t="str">
        <f>'Energy Data'!C24</f>
        <v>Photocopier / printer (on 24/7)</v>
      </c>
      <c r="AQ16" s="46" t="str">
        <f>'Energy Data'!D24</f>
        <v>Floor 1</v>
      </c>
      <c r="AR16" s="46">
        <f>'Energy Data'!E24</f>
        <v>2</v>
      </c>
      <c r="AS16" s="110"/>
      <c r="AT16" s="111"/>
      <c r="AU16" s="98"/>
      <c r="AV16" s="107"/>
      <c r="AW16" s="244"/>
      <c r="AX16" s="244"/>
      <c r="AY16" s="256"/>
      <c r="AZ16" s="244"/>
      <c r="BA16" s="244"/>
      <c r="BB16" s="244"/>
      <c r="BC16" s="244"/>
      <c r="BD16" s="244"/>
      <c r="BE16" s="244"/>
      <c r="BF16" s="107"/>
      <c r="BG16" s="107"/>
      <c r="BH16" s="107"/>
      <c r="BI16" s="98"/>
      <c r="BJ16" s="98"/>
      <c r="BK16" s="98"/>
      <c r="BL16" s="98"/>
    </row>
    <row r="17" spans="1:64" ht="13.5" customHeight="1" x14ac:dyDescent="0.2">
      <c r="A17" s="98"/>
      <c r="B17" s="98"/>
      <c r="C17" s="98"/>
      <c r="D17" s="98"/>
      <c r="E17" s="98"/>
      <c r="F17" s="98"/>
      <c r="G17" s="98"/>
      <c r="H17" s="98"/>
      <c r="I17" s="98"/>
      <c r="J17" s="98"/>
      <c r="K17" s="98"/>
      <c r="L17" s="98"/>
      <c r="M17" s="98"/>
      <c r="N17" s="98"/>
      <c r="O17" s="98"/>
      <c r="P17" s="98"/>
      <c r="Q17" s="98"/>
      <c r="R17" s="98"/>
      <c r="S17" s="98"/>
      <c r="T17" s="98"/>
      <c r="U17" s="98"/>
      <c r="V17" s="98"/>
      <c r="W17" s="98"/>
      <c r="X17" s="98"/>
      <c r="Y17" s="98"/>
      <c r="Z17" s="98"/>
      <c r="AA17" s="98"/>
      <c r="AB17" s="98"/>
      <c r="AC17" s="98"/>
      <c r="AD17" s="98"/>
      <c r="AE17" s="98"/>
      <c r="AF17" s="98"/>
      <c r="AG17" s="98"/>
      <c r="AH17" s="98"/>
      <c r="AI17" s="98"/>
      <c r="AJ17" s="98"/>
      <c r="AK17" s="98"/>
      <c r="AL17" s="98"/>
      <c r="AM17" s="106"/>
      <c r="AN17" s="94"/>
      <c r="AO17" s="335" t="s">
        <v>73</v>
      </c>
      <c r="AP17" s="45" t="str">
        <f>'Energy Data'!C25</f>
        <v>Microwave oven (standby power)</v>
      </c>
      <c r="AQ17" s="46" t="str">
        <f>'Energy Data'!D25</f>
        <v>Floor 1</v>
      </c>
      <c r="AR17" s="46">
        <f>'Energy Data'!E25</f>
        <v>1</v>
      </c>
      <c r="AS17" s="117"/>
      <c r="AT17" s="111"/>
      <c r="AU17" s="98"/>
      <c r="AV17" s="107"/>
      <c r="AW17" s="244"/>
      <c r="AX17" s="244"/>
      <c r="AY17" s="256"/>
      <c r="AZ17" s="244"/>
      <c r="BA17" s="244"/>
      <c r="BB17" s="244"/>
      <c r="BC17" s="244"/>
      <c r="BD17" s="244"/>
      <c r="BE17" s="244"/>
      <c r="BF17" s="107"/>
      <c r="BG17" s="107"/>
      <c r="BH17" s="107"/>
      <c r="BI17" s="98"/>
      <c r="BJ17" s="98"/>
      <c r="BK17" s="98"/>
      <c r="BL17" s="98"/>
    </row>
    <row r="18" spans="1:64" ht="13.5" customHeight="1" x14ac:dyDescent="0.2">
      <c r="A18" s="98"/>
      <c r="B18" s="98"/>
      <c r="C18" s="98"/>
      <c r="D18" s="98"/>
      <c r="E18" s="98"/>
      <c r="F18" s="98"/>
      <c r="G18" s="98"/>
      <c r="H18" s="98"/>
      <c r="I18" s="98"/>
      <c r="J18" s="98"/>
      <c r="K18" s="98"/>
      <c r="L18" s="98"/>
      <c r="M18" s="98"/>
      <c r="N18" s="98"/>
      <c r="O18" s="98"/>
      <c r="P18" s="98"/>
      <c r="Q18" s="98"/>
      <c r="R18" s="98"/>
      <c r="S18" s="98"/>
      <c r="T18" s="98"/>
      <c r="U18" s="98"/>
      <c r="V18" s="98"/>
      <c r="W18" s="98"/>
      <c r="X18" s="98"/>
      <c r="Y18" s="98"/>
      <c r="Z18" s="98"/>
      <c r="AA18" s="98"/>
      <c r="AB18" s="98"/>
      <c r="AC18" s="98"/>
      <c r="AD18" s="98"/>
      <c r="AE18" s="98"/>
      <c r="AF18" s="98"/>
      <c r="AG18" s="98"/>
      <c r="AH18" s="98"/>
      <c r="AI18" s="98"/>
      <c r="AJ18" s="98"/>
      <c r="AK18" s="98"/>
      <c r="AL18" s="98"/>
      <c r="AM18" s="106"/>
      <c r="AN18" s="95"/>
      <c r="AO18" s="335" t="s">
        <v>73</v>
      </c>
      <c r="AP18" s="45" t="str">
        <f>'Energy Data'!C26</f>
        <v>Hot water taps (old)</v>
      </c>
      <c r="AQ18" s="46" t="str">
        <f>'Energy Data'!D26</f>
        <v>Floor 1</v>
      </c>
      <c r="AR18" s="46">
        <f>'Energy Data'!E26</f>
        <v>3</v>
      </c>
      <c r="AS18" s="117"/>
      <c r="AT18" s="98"/>
      <c r="AU18" s="98"/>
      <c r="AV18" s="107"/>
      <c r="AW18" s="244"/>
      <c r="AX18" s="244"/>
      <c r="AY18" s="256"/>
      <c r="AZ18" s="244"/>
      <c r="BA18" s="244"/>
      <c r="BB18" s="244"/>
      <c r="BC18" s="244"/>
      <c r="BD18" s="244"/>
      <c r="BE18" s="244"/>
      <c r="BF18" s="107"/>
      <c r="BG18" s="107"/>
      <c r="BH18" s="107"/>
      <c r="BI18" s="98"/>
      <c r="BJ18" s="98"/>
      <c r="BK18" s="98"/>
      <c r="BL18" s="98"/>
    </row>
    <row r="19" spans="1:64" ht="13.5" customHeight="1" x14ac:dyDescent="0.2">
      <c r="A19" s="98"/>
      <c r="B19" s="98"/>
      <c r="C19" s="98"/>
      <c r="D19" s="98"/>
      <c r="E19" s="98"/>
      <c r="F19" s="98"/>
      <c r="G19" s="98"/>
      <c r="H19" s="98"/>
      <c r="I19" s="98"/>
      <c r="J19" s="98"/>
      <c r="K19" s="98"/>
      <c r="L19" s="98"/>
      <c r="M19" s="98"/>
      <c r="N19" s="98"/>
      <c r="O19" s="98"/>
      <c r="P19" s="98"/>
      <c r="Q19" s="98"/>
      <c r="R19" s="98"/>
      <c r="S19" s="98"/>
      <c r="T19" s="98"/>
      <c r="U19" s="98"/>
      <c r="V19" s="98"/>
      <c r="W19" s="98"/>
      <c r="X19" s="98"/>
      <c r="Y19" s="98"/>
      <c r="Z19" s="98"/>
      <c r="AA19" s="98"/>
      <c r="AB19" s="98"/>
      <c r="AC19" s="98"/>
      <c r="AD19" s="98"/>
      <c r="AE19" s="98"/>
      <c r="AF19" s="98"/>
      <c r="AG19" s="98"/>
      <c r="AH19" s="98"/>
      <c r="AI19" s="98"/>
      <c r="AJ19" s="98"/>
      <c r="AK19" s="98"/>
      <c r="AL19" s="98"/>
      <c r="AM19" s="106"/>
      <c r="AN19" s="107"/>
      <c r="AO19" s="108"/>
      <c r="AP19" s="107"/>
      <c r="AQ19" s="107"/>
      <c r="AR19" s="107"/>
      <c r="AS19" s="110"/>
      <c r="AT19" s="98"/>
      <c r="AU19" s="98"/>
      <c r="AV19" s="107"/>
      <c r="AW19" s="244"/>
      <c r="AX19" s="244"/>
      <c r="AY19" s="256"/>
      <c r="AZ19" s="244"/>
      <c r="BA19" s="244"/>
      <c r="BB19" s="244"/>
      <c r="BC19" s="244"/>
      <c r="BD19" s="244"/>
      <c r="BE19" s="244"/>
      <c r="BF19" s="107"/>
      <c r="BG19" s="107"/>
      <c r="BH19" s="107"/>
      <c r="BI19" s="98"/>
      <c r="BJ19" s="98"/>
      <c r="BK19" s="98"/>
      <c r="BL19" s="98"/>
    </row>
    <row r="20" spans="1:64" ht="13.5" customHeight="1" thickBot="1" x14ac:dyDescent="0.25">
      <c r="A20" s="98"/>
      <c r="B20" s="98"/>
      <c r="C20" s="98"/>
      <c r="D20" s="98"/>
      <c r="E20" s="98"/>
      <c r="F20" s="98"/>
      <c r="G20" s="98"/>
      <c r="H20" s="98"/>
      <c r="I20" s="98"/>
      <c r="J20" s="98"/>
      <c r="K20" s="98"/>
      <c r="L20" s="98"/>
      <c r="M20" s="98"/>
      <c r="N20" s="98"/>
      <c r="O20" s="98"/>
      <c r="P20" s="98"/>
      <c r="Q20" s="98"/>
      <c r="R20" s="98"/>
      <c r="S20" s="98"/>
      <c r="T20" s="98"/>
      <c r="U20" s="98"/>
      <c r="V20" s="98"/>
      <c r="W20" s="98"/>
      <c r="X20" s="98"/>
      <c r="Y20" s="98"/>
      <c r="Z20" s="98"/>
      <c r="AA20" s="98"/>
      <c r="AB20" s="98"/>
      <c r="AC20" s="98"/>
      <c r="AD20" s="98"/>
      <c r="AE20" s="98"/>
      <c r="AF20" s="98"/>
      <c r="AG20" s="98"/>
      <c r="AH20" s="98"/>
      <c r="AI20" s="98"/>
      <c r="AJ20" s="98"/>
      <c r="AK20" s="98"/>
      <c r="AL20" s="98"/>
      <c r="AM20" s="119"/>
      <c r="AN20" s="120"/>
      <c r="AO20" s="121"/>
      <c r="AP20" s="120"/>
      <c r="AQ20" s="120"/>
      <c r="AR20" s="120"/>
      <c r="AS20" s="122"/>
      <c r="AT20" s="98"/>
      <c r="AU20" s="98"/>
      <c r="AV20" s="107"/>
      <c r="AW20" s="244"/>
      <c r="AX20" s="112"/>
      <c r="AY20" s="112"/>
      <c r="AZ20" s="112"/>
      <c r="BA20" s="112"/>
      <c r="BB20" s="112"/>
      <c r="BC20" s="112"/>
      <c r="BD20" s="112"/>
      <c r="BE20" s="244"/>
      <c r="BF20" s="107"/>
      <c r="BG20" s="107"/>
      <c r="BH20" s="107"/>
      <c r="BI20" s="98"/>
      <c r="BJ20" s="98"/>
      <c r="BK20" s="98"/>
      <c r="BL20" s="98"/>
    </row>
    <row r="21" spans="1:64" ht="13.5" customHeight="1" x14ac:dyDescent="0.2">
      <c r="A21" s="98"/>
      <c r="B21" s="98"/>
      <c r="C21" s="98"/>
      <c r="D21" s="98"/>
      <c r="E21" s="98"/>
      <c r="F21" s="98"/>
      <c r="G21" s="98"/>
      <c r="H21" s="98"/>
      <c r="I21" s="98"/>
      <c r="J21" s="98"/>
      <c r="K21" s="98"/>
      <c r="L21" s="98"/>
      <c r="M21" s="98"/>
      <c r="N21" s="98"/>
      <c r="O21" s="98"/>
      <c r="P21" s="98"/>
      <c r="Q21" s="98"/>
      <c r="R21" s="98"/>
      <c r="S21" s="98"/>
      <c r="T21" s="98"/>
      <c r="U21" s="98"/>
      <c r="V21" s="98"/>
      <c r="W21" s="98"/>
      <c r="X21" s="98"/>
      <c r="Y21" s="98"/>
      <c r="Z21" s="98"/>
      <c r="AA21" s="98"/>
      <c r="AB21" s="98"/>
      <c r="AC21" s="98"/>
      <c r="AD21" s="98"/>
      <c r="AE21" s="98"/>
      <c r="AF21" s="98"/>
      <c r="AG21" s="98"/>
      <c r="AH21" s="98"/>
      <c r="AI21" s="98"/>
      <c r="AJ21" s="98"/>
      <c r="AK21" s="98"/>
      <c r="AL21" s="98"/>
      <c r="AM21" s="98"/>
      <c r="AN21" s="98"/>
      <c r="AO21" s="99"/>
      <c r="AP21" s="98"/>
      <c r="AQ21" s="98"/>
      <c r="AR21" s="98"/>
      <c r="AS21" s="98"/>
      <c r="AT21" s="98"/>
      <c r="AU21" s="98"/>
      <c r="AV21" s="107"/>
      <c r="AW21" s="244"/>
      <c r="AX21" s="114"/>
      <c r="AY21" s="114"/>
      <c r="AZ21" s="115"/>
      <c r="BA21" s="115"/>
      <c r="BB21" s="111"/>
      <c r="BC21" s="252"/>
      <c r="BD21" s="250"/>
      <c r="BE21" s="244"/>
      <c r="BF21" s="107"/>
      <c r="BG21" s="107"/>
      <c r="BH21" s="107"/>
      <c r="BI21" s="98"/>
      <c r="BJ21" s="98"/>
      <c r="BK21" s="98"/>
      <c r="BL21" s="98"/>
    </row>
    <row r="22" spans="1:64" ht="16" x14ac:dyDescent="0.2">
      <c r="A22" s="98"/>
      <c r="B22" s="98"/>
      <c r="C22" s="98"/>
      <c r="D22" s="98"/>
      <c r="E22" s="98"/>
      <c r="F22" s="98"/>
      <c r="G22" s="98"/>
      <c r="H22" s="98"/>
      <c r="I22" s="98"/>
      <c r="J22" s="98"/>
      <c r="K22" s="98"/>
      <c r="L22" s="98"/>
      <c r="M22" s="98"/>
      <c r="N22" s="98"/>
      <c r="O22" s="98"/>
      <c r="P22" s="98"/>
      <c r="Q22" s="98"/>
      <c r="R22" s="98"/>
      <c r="S22" s="98"/>
      <c r="T22" s="98"/>
      <c r="U22" s="98"/>
      <c r="V22" s="98"/>
      <c r="W22" s="98"/>
      <c r="X22" s="98"/>
      <c r="Y22" s="98"/>
      <c r="Z22" s="98"/>
      <c r="AA22" s="98"/>
      <c r="AB22" s="98"/>
      <c r="AC22" s="98"/>
      <c r="AD22" s="98"/>
      <c r="AE22" s="98"/>
      <c r="AF22" s="98"/>
      <c r="AG22" s="98"/>
      <c r="AH22" s="98"/>
      <c r="AI22" s="98"/>
      <c r="AJ22" s="98"/>
      <c r="AK22" s="98"/>
      <c r="AL22" s="98"/>
      <c r="AM22" s="98"/>
      <c r="AN22" s="98"/>
      <c r="AO22" s="99"/>
      <c r="AP22" s="98"/>
      <c r="AQ22" s="98"/>
      <c r="AR22" s="98"/>
      <c r="AS22" s="98"/>
      <c r="AT22" s="98"/>
      <c r="AU22" s="98"/>
      <c r="AV22" s="107"/>
      <c r="AW22" s="244"/>
      <c r="AX22" s="114"/>
      <c r="AY22" s="114"/>
      <c r="AZ22" s="115"/>
      <c r="BA22" s="115"/>
      <c r="BB22" s="111"/>
      <c r="BC22" s="252"/>
      <c r="BD22" s="250"/>
      <c r="BE22" s="244"/>
      <c r="BF22" s="107"/>
      <c r="BG22" s="107"/>
      <c r="BH22" s="107"/>
      <c r="BI22" s="98"/>
      <c r="BJ22" s="98"/>
      <c r="BK22" s="98"/>
      <c r="BL22" s="98"/>
    </row>
    <row r="23" spans="1:64" ht="16" x14ac:dyDescent="0.2">
      <c r="A23" s="98"/>
      <c r="B23" s="98"/>
      <c r="C23" s="98"/>
      <c r="D23" s="98"/>
      <c r="E23" s="98"/>
      <c r="F23" s="98"/>
      <c r="G23" s="98"/>
      <c r="H23" s="98"/>
      <c r="I23" s="98"/>
      <c r="J23" s="98"/>
      <c r="K23" s="98"/>
      <c r="L23" s="98"/>
      <c r="M23" s="98"/>
      <c r="N23" s="98"/>
      <c r="O23" s="98"/>
      <c r="P23" s="98"/>
      <c r="Q23" s="98"/>
      <c r="R23" s="98"/>
      <c r="S23" s="98"/>
      <c r="T23" s="98"/>
      <c r="U23" s="98"/>
      <c r="V23" s="98"/>
      <c r="W23" s="98"/>
      <c r="X23" s="98"/>
      <c r="Y23" s="98"/>
      <c r="Z23" s="98"/>
      <c r="AA23" s="98"/>
      <c r="AB23" s="98"/>
      <c r="AC23" s="98"/>
      <c r="AD23" s="98"/>
      <c r="AE23" s="98"/>
      <c r="AF23" s="98"/>
      <c r="AG23" s="98"/>
      <c r="AH23" s="98"/>
      <c r="AI23" s="98"/>
      <c r="AJ23" s="98"/>
      <c r="AK23" s="98"/>
      <c r="AL23" s="98"/>
      <c r="AM23" s="98"/>
      <c r="AN23" s="98"/>
      <c r="AO23" s="99"/>
      <c r="AP23" s="98"/>
      <c r="AQ23" s="98"/>
      <c r="AR23" s="98"/>
      <c r="AS23" s="98"/>
      <c r="AT23" s="98"/>
      <c r="AU23" s="98"/>
      <c r="AV23" s="107"/>
      <c r="AW23" s="244"/>
      <c r="AX23" s="114"/>
      <c r="AY23" s="114"/>
      <c r="AZ23" s="115"/>
      <c r="BA23" s="115"/>
      <c r="BB23" s="111"/>
      <c r="BC23" s="252"/>
      <c r="BD23" s="250"/>
      <c r="BE23" s="244"/>
      <c r="BF23" s="107"/>
      <c r="BG23" s="107"/>
      <c r="BH23" s="107"/>
      <c r="BI23" s="98"/>
      <c r="BJ23" s="98"/>
      <c r="BK23" s="98"/>
      <c r="BL23" s="98"/>
    </row>
    <row r="24" spans="1:64" ht="16" x14ac:dyDescent="0.2">
      <c r="A24" s="98"/>
      <c r="B24" s="98"/>
      <c r="C24" s="98"/>
      <c r="D24" s="98"/>
      <c r="E24" s="98"/>
      <c r="F24" s="98"/>
      <c r="G24" s="98"/>
      <c r="H24" s="98"/>
      <c r="I24" s="98"/>
      <c r="J24" s="98"/>
      <c r="K24" s="98"/>
      <c r="L24" s="98"/>
      <c r="M24" s="98"/>
      <c r="N24" s="98"/>
      <c r="O24" s="98"/>
      <c r="P24" s="98"/>
      <c r="Q24" s="98"/>
      <c r="R24" s="98"/>
      <c r="S24" s="98"/>
      <c r="T24" s="98"/>
      <c r="U24" s="98"/>
      <c r="V24" s="98"/>
      <c r="W24" s="98"/>
      <c r="X24" s="98"/>
      <c r="Y24" s="98"/>
      <c r="Z24" s="98"/>
      <c r="AA24" s="98"/>
      <c r="AB24" s="98"/>
      <c r="AC24" s="98"/>
      <c r="AD24" s="98"/>
      <c r="AE24" s="98"/>
      <c r="AF24" s="98"/>
      <c r="AG24" s="98"/>
      <c r="AH24" s="98"/>
      <c r="AI24" s="98"/>
      <c r="AJ24" s="98"/>
      <c r="AK24" s="98"/>
      <c r="AL24" s="98"/>
      <c r="AM24" s="98"/>
      <c r="AN24" s="98"/>
      <c r="AO24" s="99"/>
      <c r="AP24" s="98"/>
      <c r="AQ24" s="98"/>
      <c r="AR24" s="98"/>
      <c r="AS24" s="98"/>
      <c r="AT24" s="98"/>
      <c r="AU24" s="98"/>
      <c r="AV24" s="107"/>
      <c r="AW24" s="244"/>
      <c r="AX24" s="114"/>
      <c r="AY24" s="114"/>
      <c r="AZ24" s="115"/>
      <c r="BA24" s="257"/>
      <c r="BB24" s="111"/>
      <c r="BC24" s="258"/>
      <c r="BD24" s="250"/>
      <c r="BE24" s="244"/>
      <c r="BF24" s="107"/>
      <c r="BG24" s="107"/>
      <c r="BH24" s="107"/>
      <c r="BI24" s="98"/>
      <c r="BJ24" s="98"/>
      <c r="BK24" s="98"/>
      <c r="BL24" s="98"/>
    </row>
    <row r="25" spans="1:64" ht="16" x14ac:dyDescent="0.2">
      <c r="A25" s="98"/>
      <c r="B25" s="98"/>
      <c r="C25" s="98"/>
      <c r="D25" s="98"/>
      <c r="E25" s="98"/>
      <c r="F25" s="98"/>
      <c r="G25" s="98"/>
      <c r="H25" s="98"/>
      <c r="I25" s="98"/>
      <c r="J25" s="98"/>
      <c r="K25" s="98"/>
      <c r="L25" s="98"/>
      <c r="M25" s="98"/>
      <c r="N25" s="98"/>
      <c r="O25" s="98"/>
      <c r="P25" s="98"/>
      <c r="Q25" s="98"/>
      <c r="R25" s="98"/>
      <c r="S25" s="98"/>
      <c r="T25" s="98"/>
      <c r="U25" s="98"/>
      <c r="V25" s="98"/>
      <c r="W25" s="98"/>
      <c r="X25" s="98"/>
      <c r="Y25" s="98"/>
      <c r="Z25" s="98"/>
      <c r="AA25" s="98"/>
      <c r="AB25" s="98"/>
      <c r="AC25" s="98"/>
      <c r="AD25" s="98"/>
      <c r="AE25" s="98"/>
      <c r="AF25" s="98"/>
      <c r="AG25" s="98"/>
      <c r="AH25" s="98"/>
      <c r="AI25" s="98"/>
      <c r="AJ25" s="98"/>
      <c r="AK25" s="98"/>
      <c r="AL25" s="98"/>
      <c r="AM25" s="98"/>
      <c r="AN25" s="98"/>
      <c r="AO25" s="99"/>
      <c r="AP25" s="98"/>
      <c r="AQ25" s="98"/>
      <c r="AR25" s="98"/>
      <c r="AS25" s="98"/>
      <c r="AT25" s="98"/>
      <c r="AU25" s="98"/>
      <c r="AV25" s="107"/>
      <c r="AW25" s="244"/>
      <c r="AX25" s="114"/>
      <c r="AY25" s="114"/>
      <c r="AZ25" s="115"/>
      <c r="BA25" s="115"/>
      <c r="BB25" s="111"/>
      <c r="BC25" s="252"/>
      <c r="BD25" s="250"/>
      <c r="BE25" s="244"/>
      <c r="BF25" s="107"/>
      <c r="BG25" s="107"/>
      <c r="BH25" s="107"/>
      <c r="BI25" s="98"/>
      <c r="BJ25" s="98"/>
      <c r="BK25" s="98"/>
      <c r="BL25" s="98"/>
    </row>
    <row r="26" spans="1:64" ht="16" x14ac:dyDescent="0.2">
      <c r="A26" s="98"/>
      <c r="B26" s="98"/>
      <c r="C26" s="98"/>
      <c r="D26" s="98"/>
      <c r="E26" s="98"/>
      <c r="F26" s="98"/>
      <c r="G26" s="98"/>
      <c r="H26" s="98"/>
      <c r="I26" s="98"/>
      <c r="J26" s="98"/>
      <c r="K26" s="98"/>
      <c r="L26" s="98"/>
      <c r="M26" s="98"/>
      <c r="N26" s="98"/>
      <c r="O26" s="98"/>
      <c r="P26" s="98"/>
      <c r="Q26" s="98"/>
      <c r="R26" s="98"/>
      <c r="S26" s="98"/>
      <c r="T26" s="98"/>
      <c r="U26" s="98"/>
      <c r="V26" s="98"/>
      <c r="W26" s="98"/>
      <c r="X26" s="98"/>
      <c r="Y26" s="98"/>
      <c r="Z26" s="98"/>
      <c r="AA26" s="98"/>
      <c r="AB26" s="98"/>
      <c r="AC26" s="98"/>
      <c r="AD26" s="98"/>
      <c r="AE26" s="98"/>
      <c r="AF26" s="98"/>
      <c r="AG26" s="98"/>
      <c r="AH26" s="98"/>
      <c r="AI26" s="98"/>
      <c r="AJ26" s="98"/>
      <c r="AK26" s="98"/>
      <c r="AL26" s="98"/>
      <c r="AM26" s="98"/>
      <c r="AN26" s="98"/>
      <c r="AO26" s="99"/>
      <c r="AP26" s="98"/>
      <c r="AQ26" s="98"/>
      <c r="AR26" s="98"/>
      <c r="AS26" s="98"/>
      <c r="AT26" s="98"/>
      <c r="AU26" s="98"/>
      <c r="AV26" s="107"/>
      <c r="AW26" s="244"/>
      <c r="AX26" s="114"/>
      <c r="AY26" s="114"/>
      <c r="AZ26" s="115"/>
      <c r="BA26" s="257"/>
      <c r="BB26" s="111"/>
      <c r="BC26" s="258"/>
      <c r="BD26" s="250"/>
      <c r="BE26" s="244"/>
      <c r="BF26" s="107"/>
      <c r="BG26" s="107"/>
      <c r="BH26" s="107"/>
      <c r="BI26" s="98"/>
      <c r="BJ26" s="98"/>
      <c r="BK26" s="98"/>
      <c r="BL26" s="98"/>
    </row>
    <row r="27" spans="1:64" ht="16" x14ac:dyDescent="0.2">
      <c r="A27" s="98"/>
      <c r="B27" s="98"/>
      <c r="C27" s="98"/>
      <c r="D27" s="98"/>
      <c r="E27" s="98"/>
      <c r="F27" s="98"/>
      <c r="G27" s="98"/>
      <c r="H27" s="98"/>
      <c r="I27" s="98"/>
      <c r="J27" s="98"/>
      <c r="K27" s="98"/>
      <c r="L27" s="98"/>
      <c r="M27" s="98"/>
      <c r="N27" s="98"/>
      <c r="O27" s="98"/>
      <c r="P27" s="98"/>
      <c r="Q27" s="98"/>
      <c r="R27" s="98"/>
      <c r="S27" s="98"/>
      <c r="T27" s="98"/>
      <c r="U27" s="98"/>
      <c r="V27" s="98"/>
      <c r="W27" s="98"/>
      <c r="X27" s="98"/>
      <c r="Y27" s="98"/>
      <c r="Z27" s="98"/>
      <c r="AA27" s="98"/>
      <c r="AB27" s="98"/>
      <c r="AC27" s="98"/>
      <c r="AD27" s="98"/>
      <c r="AE27" s="98"/>
      <c r="AF27" s="98"/>
      <c r="AG27" s="98"/>
      <c r="AH27" s="98"/>
      <c r="AI27" s="98"/>
      <c r="AJ27" s="98"/>
      <c r="AK27" s="98"/>
      <c r="AL27" s="98"/>
      <c r="AM27" s="98"/>
      <c r="AN27" s="98"/>
      <c r="AO27" s="99"/>
      <c r="AP27" s="98"/>
      <c r="AQ27" s="98"/>
      <c r="AR27" s="98"/>
      <c r="AS27" s="98"/>
      <c r="AT27" s="98"/>
      <c r="AU27" s="98"/>
      <c r="AV27" s="107"/>
      <c r="AW27" s="244"/>
      <c r="AX27" s="114"/>
      <c r="AY27" s="114"/>
      <c r="AZ27" s="115"/>
      <c r="BA27" s="257"/>
      <c r="BB27" s="111"/>
      <c r="BC27" s="258"/>
      <c r="BD27" s="250"/>
      <c r="BE27" s="244"/>
      <c r="BF27" s="107"/>
      <c r="BG27" s="107"/>
      <c r="BH27" s="107"/>
      <c r="BI27" s="98"/>
      <c r="BJ27" s="98"/>
      <c r="BK27" s="98"/>
      <c r="BL27" s="98"/>
    </row>
    <row r="28" spans="1:64" ht="16" x14ac:dyDescent="0.2">
      <c r="A28" s="98"/>
      <c r="B28" s="98"/>
      <c r="C28" s="98"/>
      <c r="D28" s="98"/>
      <c r="E28" s="98"/>
      <c r="F28" s="98"/>
      <c r="G28" s="98"/>
      <c r="H28" s="98"/>
      <c r="I28" s="98"/>
      <c r="J28" s="98"/>
      <c r="K28" s="98"/>
      <c r="L28" s="98"/>
      <c r="M28" s="98"/>
      <c r="N28" s="98"/>
      <c r="O28" s="98"/>
      <c r="P28" s="98"/>
      <c r="Q28" s="98"/>
      <c r="R28" s="98"/>
      <c r="S28" s="98"/>
      <c r="T28" s="98"/>
      <c r="U28" s="98"/>
      <c r="V28" s="98"/>
      <c r="W28" s="98"/>
      <c r="X28" s="98"/>
      <c r="Y28" s="98"/>
      <c r="Z28" s="98"/>
      <c r="AA28" s="98"/>
      <c r="AB28" s="98"/>
      <c r="AC28" s="98"/>
      <c r="AD28" s="98"/>
      <c r="AE28" s="98"/>
      <c r="AF28" s="98"/>
      <c r="AG28" s="98"/>
      <c r="AH28" s="98"/>
      <c r="AI28" s="98"/>
      <c r="AJ28" s="98"/>
      <c r="AK28" s="98"/>
      <c r="AL28" s="98"/>
      <c r="AM28" s="98"/>
      <c r="AN28" s="98"/>
      <c r="AO28" s="99"/>
      <c r="AP28" s="98"/>
      <c r="AQ28" s="98"/>
      <c r="AR28" s="98"/>
      <c r="AS28" s="98"/>
      <c r="AT28" s="98"/>
      <c r="AU28" s="98"/>
      <c r="AV28" s="107"/>
      <c r="AW28" s="244"/>
      <c r="AX28" s="114"/>
      <c r="AY28" s="114"/>
      <c r="AZ28" s="115"/>
      <c r="BA28" s="115"/>
      <c r="BB28" s="111"/>
      <c r="BC28" s="252"/>
      <c r="BD28" s="250"/>
      <c r="BE28" s="244"/>
      <c r="BF28" s="107"/>
      <c r="BG28" s="107"/>
      <c r="BH28" s="107"/>
      <c r="BI28" s="98"/>
      <c r="BJ28" s="98"/>
      <c r="BK28" s="98"/>
      <c r="BL28" s="98"/>
    </row>
    <row r="29" spans="1:64" ht="16" x14ac:dyDescent="0.2">
      <c r="A29" s="98"/>
      <c r="B29" s="98"/>
      <c r="C29" s="98"/>
      <c r="D29" s="98"/>
      <c r="E29" s="98"/>
      <c r="F29" s="98"/>
      <c r="G29" s="98"/>
      <c r="H29" s="98"/>
      <c r="I29" s="98"/>
      <c r="J29" s="98"/>
      <c r="K29" s="98"/>
      <c r="L29" s="98"/>
      <c r="M29" s="98"/>
      <c r="N29" s="98"/>
      <c r="O29" s="98"/>
      <c r="P29" s="98"/>
      <c r="Q29" s="98"/>
      <c r="R29" s="98"/>
      <c r="S29" s="98"/>
      <c r="T29" s="98"/>
      <c r="U29" s="98"/>
      <c r="V29" s="98"/>
      <c r="W29" s="98"/>
      <c r="X29" s="98"/>
      <c r="Y29" s="98"/>
      <c r="Z29" s="98"/>
      <c r="AA29" s="98"/>
      <c r="AB29" s="98"/>
      <c r="AC29" s="98"/>
      <c r="AD29" s="98"/>
      <c r="AE29" s="98"/>
      <c r="AF29" s="98"/>
      <c r="AG29" s="98"/>
      <c r="AH29" s="98"/>
      <c r="AI29" s="98"/>
      <c r="AJ29" s="98"/>
      <c r="AK29" s="98"/>
      <c r="AL29" s="98"/>
      <c r="AM29" s="98"/>
      <c r="AN29" s="98"/>
      <c r="AO29" s="99"/>
      <c r="AP29" s="98"/>
      <c r="AQ29" s="98"/>
      <c r="AR29" s="98"/>
      <c r="AS29" s="98"/>
      <c r="AT29" s="98"/>
      <c r="AU29" s="98"/>
      <c r="AV29" s="107"/>
      <c r="AW29" s="244"/>
      <c r="AX29" s="114"/>
      <c r="AY29" s="114"/>
      <c r="AZ29" s="115"/>
      <c r="BA29" s="115"/>
      <c r="BB29" s="111"/>
      <c r="BC29" s="252"/>
      <c r="BD29" s="250"/>
      <c r="BE29" s="244"/>
      <c r="BF29" s="107"/>
      <c r="BG29" s="107"/>
      <c r="BH29" s="107"/>
      <c r="BI29" s="98"/>
      <c r="BJ29" s="98"/>
      <c r="BK29" s="98"/>
      <c r="BL29" s="98"/>
    </row>
    <row r="30" spans="1:64" ht="16" x14ac:dyDescent="0.2">
      <c r="A30" s="98"/>
      <c r="B30" s="98"/>
      <c r="C30" s="98"/>
      <c r="D30" s="98"/>
      <c r="E30" s="98"/>
      <c r="F30" s="98"/>
      <c r="G30" s="98"/>
      <c r="H30" s="98"/>
      <c r="I30" s="98"/>
      <c r="J30" s="98"/>
      <c r="K30" s="98"/>
      <c r="L30" s="98"/>
      <c r="M30" s="98"/>
      <c r="N30" s="98"/>
      <c r="O30" s="98"/>
      <c r="P30" s="98"/>
      <c r="Q30" s="98"/>
      <c r="R30" s="98"/>
      <c r="S30" s="98"/>
      <c r="T30" s="98"/>
      <c r="U30" s="98"/>
      <c r="V30" s="98"/>
      <c r="W30" s="98"/>
      <c r="X30" s="98"/>
      <c r="Y30" s="98"/>
      <c r="Z30" s="98"/>
      <c r="AA30" s="98"/>
      <c r="AB30" s="98"/>
      <c r="AC30" s="98"/>
      <c r="AD30" s="98"/>
      <c r="AE30" s="98"/>
      <c r="AF30" s="98"/>
      <c r="AG30" s="98"/>
      <c r="AH30" s="98"/>
      <c r="AI30" s="98"/>
      <c r="AJ30" s="98"/>
      <c r="AK30" s="98"/>
      <c r="AL30" s="98"/>
      <c r="AM30" s="98"/>
      <c r="AN30" s="98"/>
      <c r="AO30" s="99"/>
      <c r="AP30" s="98"/>
      <c r="AQ30" s="98"/>
      <c r="AR30" s="98"/>
      <c r="AS30" s="98"/>
      <c r="AT30" s="98"/>
      <c r="AU30" s="98"/>
      <c r="AV30" s="107"/>
      <c r="AW30" s="244"/>
      <c r="AX30" s="114"/>
      <c r="AY30" s="114"/>
      <c r="AZ30" s="115"/>
      <c r="BA30" s="115"/>
      <c r="BB30" s="111"/>
      <c r="BC30" s="252"/>
      <c r="BD30" s="250"/>
      <c r="BE30" s="244"/>
      <c r="BF30" s="107"/>
      <c r="BG30" s="107"/>
      <c r="BH30" s="107"/>
      <c r="BI30" s="98"/>
      <c r="BJ30" s="98"/>
      <c r="BK30" s="98"/>
      <c r="BL30" s="98"/>
    </row>
    <row r="31" spans="1:64" ht="16" x14ac:dyDescent="0.2">
      <c r="A31" s="98"/>
      <c r="B31" s="98"/>
      <c r="C31" s="98"/>
      <c r="D31" s="98"/>
      <c r="E31" s="98"/>
      <c r="F31" s="98"/>
      <c r="G31" s="98"/>
      <c r="H31" s="98"/>
      <c r="I31" s="98"/>
      <c r="J31" s="98"/>
      <c r="K31" s="98"/>
      <c r="L31" s="98"/>
      <c r="M31" s="98"/>
      <c r="N31" s="98"/>
      <c r="O31" s="98"/>
      <c r="P31" s="98"/>
      <c r="Q31" s="98"/>
      <c r="R31" s="98"/>
      <c r="S31" s="98"/>
      <c r="T31" s="98"/>
      <c r="U31" s="98"/>
      <c r="V31" s="98"/>
      <c r="W31" s="98"/>
      <c r="X31" s="98"/>
      <c r="Y31" s="98"/>
      <c r="Z31" s="98"/>
      <c r="AA31" s="98"/>
      <c r="AB31" s="98"/>
      <c r="AC31" s="98"/>
      <c r="AD31" s="98"/>
      <c r="AE31" s="98"/>
      <c r="AF31" s="98"/>
      <c r="AG31" s="98"/>
      <c r="AH31" s="98"/>
      <c r="AI31" s="98"/>
      <c r="AJ31" s="98"/>
      <c r="AK31" s="98"/>
      <c r="AL31" s="98"/>
      <c r="AM31" s="98"/>
      <c r="AN31" s="98"/>
      <c r="AO31" s="99"/>
      <c r="AP31" s="98"/>
      <c r="AQ31" s="98"/>
      <c r="AR31" s="98"/>
      <c r="AS31" s="98"/>
      <c r="AT31" s="98"/>
      <c r="AU31" s="98"/>
      <c r="AV31" s="107"/>
      <c r="AW31" s="244"/>
      <c r="AX31" s="114"/>
      <c r="AY31" s="114"/>
      <c r="AZ31" s="115"/>
      <c r="BA31" s="115"/>
      <c r="BB31" s="111"/>
      <c r="BC31" s="252"/>
      <c r="BD31" s="250"/>
      <c r="BE31" s="244"/>
      <c r="BF31" s="107"/>
      <c r="BG31" s="107"/>
      <c r="BH31" s="107"/>
      <c r="BI31" s="98"/>
      <c r="BJ31" s="98"/>
      <c r="BK31" s="98"/>
      <c r="BL31" s="98"/>
    </row>
    <row r="32" spans="1:64" ht="16" x14ac:dyDescent="0.2">
      <c r="A32" s="98"/>
      <c r="B32" s="98"/>
      <c r="C32" s="98"/>
      <c r="D32" s="98"/>
      <c r="E32" s="98"/>
      <c r="F32" s="98"/>
      <c r="G32" s="98"/>
      <c r="H32" s="98"/>
      <c r="I32" s="98"/>
      <c r="J32" s="98"/>
      <c r="K32" s="98"/>
      <c r="L32" s="98"/>
      <c r="M32" s="98"/>
      <c r="N32" s="98"/>
      <c r="O32" s="98"/>
      <c r="P32" s="98"/>
      <c r="Q32" s="98"/>
      <c r="R32" s="98"/>
      <c r="S32" s="98"/>
      <c r="T32" s="98"/>
      <c r="U32" s="98"/>
      <c r="V32" s="98"/>
      <c r="W32" s="98"/>
      <c r="X32" s="98"/>
      <c r="Y32" s="98"/>
      <c r="Z32" s="98"/>
      <c r="AA32" s="98"/>
      <c r="AB32" s="98"/>
      <c r="AC32" s="98"/>
      <c r="AD32" s="98"/>
      <c r="AE32" s="98"/>
      <c r="AF32" s="98"/>
      <c r="AG32" s="98"/>
      <c r="AH32" s="98"/>
      <c r="AI32" s="98"/>
      <c r="AJ32" s="98"/>
      <c r="AK32" s="98"/>
      <c r="AL32" s="98"/>
      <c r="AM32" s="98"/>
      <c r="AN32" s="98"/>
      <c r="AO32" s="99"/>
      <c r="AP32" s="98"/>
      <c r="AQ32" s="98"/>
      <c r="AR32" s="98"/>
      <c r="AS32" s="98"/>
      <c r="AT32" s="98"/>
      <c r="AU32" s="98"/>
      <c r="AV32" s="107"/>
      <c r="AW32" s="244"/>
      <c r="AX32" s="114"/>
      <c r="AY32" s="114"/>
      <c r="AZ32" s="115"/>
      <c r="BA32" s="257"/>
      <c r="BB32" s="111"/>
      <c r="BC32" s="258"/>
      <c r="BD32" s="250"/>
      <c r="BE32" s="244"/>
      <c r="BF32" s="107"/>
      <c r="BG32" s="107"/>
      <c r="BH32" s="107"/>
      <c r="BI32" s="98"/>
      <c r="BJ32" s="98"/>
      <c r="BK32" s="98"/>
      <c r="BL32" s="98"/>
    </row>
    <row r="33" spans="1:64" ht="16" x14ac:dyDescent="0.2">
      <c r="A33" s="98"/>
      <c r="B33" s="98"/>
      <c r="C33" s="98"/>
      <c r="D33" s="98"/>
      <c r="E33" s="98"/>
      <c r="F33" s="98"/>
      <c r="G33" s="98"/>
      <c r="H33" s="98"/>
      <c r="I33" s="98"/>
      <c r="J33" s="98"/>
      <c r="K33" s="98"/>
      <c r="L33" s="98"/>
      <c r="M33" s="98"/>
      <c r="N33" s="98"/>
      <c r="O33" s="98"/>
      <c r="P33" s="98"/>
      <c r="Q33" s="98"/>
      <c r="R33" s="98"/>
      <c r="S33" s="98"/>
      <c r="T33" s="98"/>
      <c r="U33" s="98"/>
      <c r="V33" s="98"/>
      <c r="W33" s="98"/>
      <c r="X33" s="98"/>
      <c r="Y33" s="98"/>
      <c r="Z33" s="98"/>
      <c r="AA33" s="98"/>
      <c r="AB33" s="98"/>
      <c r="AC33" s="98"/>
      <c r="AD33" s="98"/>
      <c r="AE33" s="98"/>
      <c r="AF33" s="98"/>
      <c r="AG33" s="98"/>
      <c r="AH33" s="98"/>
      <c r="AI33" s="98"/>
      <c r="AJ33" s="98"/>
      <c r="AK33" s="98"/>
      <c r="AL33" s="98"/>
      <c r="AM33" s="98"/>
      <c r="AN33" s="98"/>
      <c r="AO33" s="99"/>
      <c r="AP33" s="98"/>
      <c r="AQ33" s="98"/>
      <c r="AR33" s="98"/>
      <c r="AS33" s="98"/>
      <c r="AT33" s="98"/>
      <c r="AU33" s="98"/>
      <c r="AV33" s="107"/>
      <c r="AW33" s="244"/>
      <c r="AX33" s="114"/>
      <c r="AY33" s="114"/>
      <c r="AZ33" s="115"/>
      <c r="BA33" s="257"/>
      <c r="BB33" s="111"/>
      <c r="BC33" s="258"/>
      <c r="BD33" s="250"/>
      <c r="BE33" s="244"/>
      <c r="BF33" s="107"/>
      <c r="BG33" s="107"/>
      <c r="BH33" s="107"/>
      <c r="BI33" s="98"/>
      <c r="BJ33" s="98"/>
      <c r="BK33" s="98"/>
      <c r="BL33" s="98"/>
    </row>
    <row r="34" spans="1:64" ht="16" x14ac:dyDescent="0.2">
      <c r="A34" s="98"/>
      <c r="B34" s="98"/>
      <c r="C34" s="98"/>
      <c r="D34" s="98"/>
      <c r="E34" s="98"/>
      <c r="F34" s="98"/>
      <c r="G34" s="98"/>
      <c r="H34" s="98"/>
      <c r="I34" s="98"/>
      <c r="J34" s="98"/>
      <c r="K34" s="98"/>
      <c r="L34" s="98"/>
      <c r="M34" s="98"/>
      <c r="N34" s="98"/>
      <c r="O34" s="98"/>
      <c r="P34" s="98"/>
      <c r="Q34" s="98"/>
      <c r="R34" s="98"/>
      <c r="S34" s="98"/>
      <c r="T34" s="98"/>
      <c r="U34" s="98"/>
      <c r="V34" s="98"/>
      <c r="W34" s="98"/>
      <c r="X34" s="98"/>
      <c r="Y34" s="98"/>
      <c r="Z34" s="98"/>
      <c r="AA34" s="98"/>
      <c r="AB34" s="98"/>
      <c r="AC34" s="98"/>
      <c r="AD34" s="98"/>
      <c r="AE34" s="98"/>
      <c r="AF34" s="98"/>
      <c r="AG34" s="98"/>
      <c r="AH34" s="98"/>
      <c r="AI34" s="98"/>
      <c r="AJ34" s="98"/>
      <c r="AK34" s="98"/>
      <c r="AL34" s="98"/>
      <c r="AM34" s="98"/>
      <c r="AN34" s="98"/>
      <c r="AO34" s="99"/>
      <c r="AP34" s="98"/>
      <c r="AQ34" s="98"/>
      <c r="AR34" s="98"/>
      <c r="AS34" s="98"/>
      <c r="AT34" s="98"/>
      <c r="AU34" s="98"/>
      <c r="AV34" s="107"/>
      <c r="AW34" s="244"/>
      <c r="AX34" s="114"/>
      <c r="AY34" s="114"/>
      <c r="AZ34" s="115"/>
      <c r="BA34" s="257"/>
      <c r="BB34" s="111"/>
      <c r="BC34" s="258"/>
      <c r="BD34" s="250"/>
      <c r="BE34" s="244"/>
      <c r="BF34" s="107"/>
      <c r="BG34" s="107"/>
      <c r="BH34" s="107"/>
      <c r="BI34" s="98"/>
      <c r="BJ34" s="98"/>
      <c r="BK34" s="98"/>
      <c r="BL34" s="98"/>
    </row>
    <row r="35" spans="1:64" ht="16" x14ac:dyDescent="0.2">
      <c r="A35" s="98"/>
      <c r="B35" s="98"/>
      <c r="C35" s="98"/>
      <c r="D35" s="98"/>
      <c r="E35" s="98"/>
      <c r="F35" s="98"/>
      <c r="G35" s="98"/>
      <c r="H35" s="98"/>
      <c r="I35" s="98"/>
      <c r="J35" s="98"/>
      <c r="K35" s="98"/>
      <c r="L35" s="98"/>
      <c r="M35" s="98"/>
      <c r="N35" s="98"/>
      <c r="O35" s="98"/>
      <c r="P35" s="98"/>
      <c r="Q35" s="98"/>
      <c r="R35" s="98"/>
      <c r="S35" s="98"/>
      <c r="T35" s="98"/>
      <c r="U35" s="98"/>
      <c r="V35" s="98"/>
      <c r="W35" s="98"/>
      <c r="X35" s="98"/>
      <c r="Y35" s="98"/>
      <c r="Z35" s="98"/>
      <c r="AA35" s="98"/>
      <c r="AB35" s="98"/>
      <c r="AC35" s="98"/>
      <c r="AD35" s="98"/>
      <c r="AE35" s="98"/>
      <c r="AF35" s="98"/>
      <c r="AG35" s="98"/>
      <c r="AH35" s="98"/>
      <c r="AI35" s="98"/>
      <c r="AJ35" s="98"/>
      <c r="AK35" s="98"/>
      <c r="AL35" s="98"/>
      <c r="AM35" s="98"/>
      <c r="AN35" s="98"/>
      <c r="AO35" s="99"/>
      <c r="AP35" s="98"/>
      <c r="AQ35" s="98"/>
      <c r="AR35" s="98"/>
      <c r="AS35" s="98"/>
      <c r="AT35" s="98"/>
      <c r="AU35" s="98"/>
      <c r="AV35" s="107"/>
      <c r="AW35" s="244"/>
      <c r="AX35" s="114"/>
      <c r="AY35" s="114"/>
      <c r="AZ35" s="115"/>
      <c r="BA35" s="257"/>
      <c r="BB35" s="111"/>
      <c r="BC35" s="258"/>
      <c r="BD35" s="250"/>
      <c r="BE35" s="244"/>
      <c r="BF35" s="107"/>
      <c r="BG35" s="107"/>
      <c r="BH35" s="107"/>
      <c r="BI35" s="98"/>
      <c r="BJ35" s="98"/>
      <c r="BK35" s="98"/>
      <c r="BL35" s="98"/>
    </row>
    <row r="36" spans="1:64" ht="16" x14ac:dyDescent="0.2">
      <c r="A36" s="98"/>
      <c r="B36" s="98"/>
      <c r="C36" s="98"/>
      <c r="D36" s="98"/>
      <c r="E36" s="98"/>
      <c r="F36" s="98"/>
      <c r="G36" s="98"/>
      <c r="H36" s="98"/>
      <c r="I36" s="98"/>
      <c r="J36" s="98"/>
      <c r="K36" s="98"/>
      <c r="L36" s="98"/>
      <c r="M36" s="98"/>
      <c r="N36" s="98"/>
      <c r="O36" s="98"/>
      <c r="P36" s="98"/>
      <c r="Q36" s="98"/>
      <c r="R36" s="98"/>
      <c r="S36" s="98"/>
      <c r="T36" s="98"/>
      <c r="U36" s="98"/>
      <c r="V36" s="98"/>
      <c r="W36" s="98"/>
      <c r="X36" s="98"/>
      <c r="Y36" s="98"/>
      <c r="Z36" s="98"/>
      <c r="AA36" s="98"/>
      <c r="AB36" s="98"/>
      <c r="AC36" s="98"/>
      <c r="AD36" s="98"/>
      <c r="AE36" s="98"/>
      <c r="AF36" s="98"/>
      <c r="AG36" s="98"/>
      <c r="AH36" s="98"/>
      <c r="AI36" s="98"/>
      <c r="AJ36" s="98"/>
      <c r="AK36" s="98"/>
      <c r="AL36" s="98"/>
      <c r="AM36" s="98"/>
      <c r="AN36" s="98"/>
      <c r="AO36" s="99"/>
      <c r="AP36" s="98"/>
      <c r="AQ36" s="98"/>
      <c r="AR36" s="98"/>
      <c r="AS36" s="98"/>
      <c r="AT36" s="98"/>
      <c r="AU36" s="98"/>
      <c r="AV36" s="107"/>
      <c r="AW36" s="244"/>
      <c r="AX36" s="114"/>
      <c r="AY36" s="114"/>
      <c r="AZ36" s="115"/>
      <c r="BA36" s="257"/>
      <c r="BB36" s="111"/>
      <c r="BC36" s="258"/>
      <c r="BD36" s="250"/>
      <c r="BE36" s="244"/>
      <c r="BF36" s="107"/>
      <c r="BG36" s="107"/>
      <c r="BH36" s="107"/>
      <c r="BI36" s="98"/>
      <c r="BJ36" s="98"/>
      <c r="BK36" s="98"/>
      <c r="BL36" s="98"/>
    </row>
    <row r="37" spans="1:64" ht="16" x14ac:dyDescent="0.2">
      <c r="A37" s="98"/>
      <c r="B37" s="98"/>
      <c r="C37" s="98"/>
      <c r="D37" s="98"/>
      <c r="E37" s="98"/>
      <c r="F37" s="98"/>
      <c r="G37" s="98"/>
      <c r="H37" s="98"/>
      <c r="I37" s="98"/>
      <c r="J37" s="98"/>
      <c r="K37" s="98"/>
      <c r="L37" s="98"/>
      <c r="M37" s="98"/>
      <c r="N37" s="98"/>
      <c r="O37" s="98"/>
      <c r="P37" s="98"/>
      <c r="Q37" s="98"/>
      <c r="R37" s="98"/>
      <c r="S37" s="98"/>
      <c r="T37" s="98"/>
      <c r="U37" s="98"/>
      <c r="V37" s="98"/>
      <c r="W37" s="98"/>
      <c r="X37" s="98"/>
      <c r="Y37" s="98"/>
      <c r="Z37" s="98"/>
      <c r="AA37" s="98"/>
      <c r="AB37" s="98"/>
      <c r="AC37" s="98"/>
      <c r="AD37" s="98"/>
      <c r="AE37" s="98"/>
      <c r="AF37" s="98"/>
      <c r="AG37" s="98"/>
      <c r="AH37" s="98"/>
      <c r="AI37" s="98"/>
      <c r="AJ37" s="98"/>
      <c r="AK37" s="98"/>
      <c r="AL37" s="98"/>
      <c r="AM37" s="98"/>
      <c r="AN37" s="98"/>
      <c r="AO37" s="99"/>
      <c r="AP37" s="98"/>
      <c r="AQ37" s="98"/>
      <c r="AR37" s="98"/>
      <c r="AS37" s="98"/>
      <c r="AT37" s="98"/>
      <c r="AU37" s="98"/>
      <c r="AV37" s="107"/>
      <c r="AW37" s="244"/>
      <c r="AX37" s="114"/>
      <c r="AY37" s="114"/>
      <c r="AZ37" s="115"/>
      <c r="BA37" s="257"/>
      <c r="BB37" s="111"/>
      <c r="BC37" s="258"/>
      <c r="BD37" s="250"/>
      <c r="BE37" s="244"/>
      <c r="BF37" s="107"/>
      <c r="BG37" s="107"/>
      <c r="BH37" s="107"/>
      <c r="BI37" s="98"/>
      <c r="BJ37" s="98"/>
      <c r="BK37" s="98"/>
      <c r="BL37" s="98"/>
    </row>
    <row r="38" spans="1:64" ht="16" x14ac:dyDescent="0.2">
      <c r="A38" s="98"/>
      <c r="B38" s="98"/>
      <c r="C38" s="98"/>
      <c r="D38" s="98"/>
      <c r="E38" s="98"/>
      <c r="F38" s="98"/>
      <c r="G38" s="98"/>
      <c r="H38" s="98"/>
      <c r="I38" s="98"/>
      <c r="J38" s="98"/>
      <c r="K38" s="98"/>
      <c r="L38" s="98"/>
      <c r="M38" s="98"/>
      <c r="N38" s="98"/>
      <c r="O38" s="98"/>
      <c r="P38" s="98"/>
      <c r="Q38" s="98"/>
      <c r="R38" s="98"/>
      <c r="S38" s="98"/>
      <c r="T38" s="98"/>
      <c r="U38" s="98"/>
      <c r="V38" s="98"/>
      <c r="W38" s="98"/>
      <c r="X38" s="98"/>
      <c r="Y38" s="98"/>
      <c r="Z38" s="98"/>
      <c r="AA38" s="98"/>
      <c r="AB38" s="98"/>
      <c r="AC38" s="98"/>
      <c r="AD38" s="98"/>
      <c r="AE38" s="98"/>
      <c r="AF38" s="98"/>
      <c r="AG38" s="98"/>
      <c r="AH38" s="98"/>
      <c r="AI38" s="98"/>
      <c r="AJ38" s="98"/>
      <c r="AK38" s="98"/>
      <c r="AL38" s="98"/>
      <c r="AM38" s="98"/>
      <c r="AN38" s="98"/>
      <c r="AO38" s="99"/>
      <c r="AP38" s="98"/>
      <c r="AQ38" s="98"/>
      <c r="AR38" s="98"/>
      <c r="AS38" s="98"/>
      <c r="AT38" s="98"/>
      <c r="AU38" s="98"/>
      <c r="AV38" s="107"/>
      <c r="AW38" s="244"/>
      <c r="AX38" s="259"/>
      <c r="AY38" s="259"/>
      <c r="AZ38" s="252"/>
      <c r="BA38" s="258"/>
      <c r="BB38" s="111"/>
      <c r="BC38" s="258"/>
      <c r="BD38" s="250"/>
      <c r="BE38" s="244"/>
      <c r="BF38" s="107"/>
      <c r="BG38" s="107"/>
      <c r="BH38" s="107"/>
      <c r="BI38" s="98"/>
      <c r="BJ38" s="98"/>
      <c r="BK38" s="98"/>
      <c r="BL38" s="98"/>
    </row>
    <row r="39" spans="1:64" ht="16" x14ac:dyDescent="0.2">
      <c r="A39" s="98"/>
      <c r="B39" s="98"/>
      <c r="C39" s="98"/>
      <c r="D39" s="98"/>
      <c r="E39" s="98"/>
      <c r="F39" s="98"/>
      <c r="G39" s="98"/>
      <c r="H39" s="98"/>
      <c r="I39" s="98"/>
      <c r="J39" s="98"/>
      <c r="K39" s="98"/>
      <c r="L39" s="98"/>
      <c r="M39" s="98"/>
      <c r="N39" s="98"/>
      <c r="O39" s="98"/>
      <c r="P39" s="98"/>
      <c r="Q39" s="98"/>
      <c r="R39" s="98"/>
      <c r="S39" s="98"/>
      <c r="T39" s="98"/>
      <c r="U39" s="98"/>
      <c r="V39" s="98"/>
      <c r="W39" s="98"/>
      <c r="X39" s="98"/>
      <c r="Y39" s="98"/>
      <c r="Z39" s="98"/>
      <c r="AA39" s="98"/>
      <c r="AB39" s="98"/>
      <c r="AC39" s="98"/>
      <c r="AD39" s="98"/>
      <c r="AE39" s="98"/>
      <c r="AF39" s="98"/>
      <c r="AG39" s="98"/>
      <c r="AH39" s="98"/>
      <c r="AI39" s="98"/>
      <c r="AJ39" s="98"/>
      <c r="AK39" s="98"/>
      <c r="AL39" s="98"/>
      <c r="AM39" s="98"/>
      <c r="AN39" s="98"/>
      <c r="AO39" s="99"/>
      <c r="AP39" s="98"/>
      <c r="AQ39" s="98"/>
      <c r="AR39" s="98"/>
      <c r="AS39" s="98"/>
      <c r="AT39" s="98"/>
      <c r="AU39" s="98"/>
      <c r="AV39" s="107"/>
      <c r="AW39" s="244"/>
      <c r="AX39" s="247"/>
      <c r="AY39" s="260"/>
      <c r="AZ39" s="247"/>
      <c r="BA39" s="244"/>
      <c r="BB39" s="261"/>
      <c r="BC39" s="244"/>
      <c r="BD39" s="262"/>
      <c r="BE39" s="244"/>
      <c r="BF39" s="107"/>
      <c r="BG39" s="107"/>
      <c r="BH39" s="107"/>
      <c r="BI39" s="98"/>
      <c r="BJ39" s="98"/>
      <c r="BK39" s="98"/>
      <c r="BL39" s="98"/>
    </row>
    <row r="40" spans="1:64" x14ac:dyDescent="0.2">
      <c r="A40" s="98"/>
      <c r="B40" s="98"/>
      <c r="C40" s="98"/>
      <c r="D40" s="98"/>
      <c r="E40" s="98"/>
      <c r="F40" s="98"/>
      <c r="G40" s="98"/>
      <c r="H40" s="98"/>
      <c r="I40" s="98"/>
      <c r="J40" s="98"/>
      <c r="K40" s="98"/>
      <c r="L40" s="98"/>
      <c r="M40" s="98"/>
      <c r="N40" s="98"/>
      <c r="O40" s="98"/>
      <c r="P40" s="98"/>
      <c r="Q40" s="98"/>
      <c r="R40" s="98"/>
      <c r="S40" s="98"/>
      <c r="T40" s="98"/>
      <c r="U40" s="98"/>
      <c r="V40" s="98"/>
      <c r="W40" s="98"/>
      <c r="X40" s="98"/>
      <c r="Y40" s="98"/>
      <c r="Z40" s="98"/>
      <c r="AA40" s="98"/>
      <c r="AB40" s="98"/>
      <c r="AC40" s="98"/>
      <c r="AD40" s="98"/>
      <c r="AE40" s="98"/>
      <c r="AF40" s="98"/>
      <c r="AG40" s="98"/>
      <c r="AH40" s="98"/>
      <c r="AI40" s="98"/>
      <c r="AJ40" s="98"/>
      <c r="AK40" s="98"/>
      <c r="AL40" s="98"/>
      <c r="AM40" s="98"/>
      <c r="AN40" s="98"/>
      <c r="AO40" s="99"/>
      <c r="AP40" s="98"/>
      <c r="AQ40" s="98"/>
      <c r="AR40" s="98"/>
      <c r="AS40" s="98"/>
      <c r="AT40" s="98"/>
      <c r="AU40" s="98"/>
      <c r="AV40" s="107"/>
      <c r="AW40" s="244"/>
      <c r="AX40" s="244"/>
      <c r="AY40" s="244"/>
      <c r="AZ40" s="244"/>
      <c r="BA40" s="244"/>
      <c r="BB40" s="244"/>
      <c r="BC40" s="244"/>
      <c r="BD40" s="244"/>
      <c r="BE40" s="244"/>
      <c r="BF40" s="107"/>
      <c r="BG40" s="107"/>
      <c r="BH40" s="107"/>
      <c r="BI40" s="98"/>
      <c r="BJ40" s="98"/>
      <c r="BK40" s="98"/>
      <c r="BL40" s="98"/>
    </row>
    <row r="41" spans="1:64" x14ac:dyDescent="0.2">
      <c r="A41" s="98"/>
      <c r="B41" s="98"/>
      <c r="C41" s="98"/>
      <c r="D41" s="98"/>
      <c r="E41" s="98"/>
      <c r="F41" s="98"/>
      <c r="G41" s="98"/>
      <c r="H41" s="98"/>
      <c r="I41" s="98"/>
      <c r="J41" s="98"/>
      <c r="K41" s="98"/>
      <c r="L41" s="98"/>
      <c r="M41" s="98"/>
      <c r="N41" s="98"/>
      <c r="O41" s="98"/>
      <c r="P41" s="98"/>
      <c r="Q41" s="98"/>
      <c r="R41" s="98"/>
      <c r="S41" s="98"/>
      <c r="T41" s="98"/>
      <c r="U41" s="98"/>
      <c r="V41" s="98"/>
      <c r="W41" s="98"/>
      <c r="X41" s="98"/>
      <c r="Y41" s="98"/>
      <c r="Z41" s="98"/>
      <c r="AA41" s="98"/>
      <c r="AB41" s="98"/>
      <c r="AC41" s="98"/>
      <c r="AD41" s="98"/>
      <c r="AE41" s="98"/>
      <c r="AF41" s="98"/>
      <c r="AG41" s="98"/>
      <c r="AH41" s="98"/>
      <c r="AI41" s="98"/>
      <c r="AJ41" s="98"/>
      <c r="AK41" s="98"/>
      <c r="AL41" s="98"/>
      <c r="AM41" s="98"/>
      <c r="AN41" s="98"/>
      <c r="AO41" s="99"/>
      <c r="AP41" s="98"/>
      <c r="AQ41" s="98"/>
      <c r="AR41" s="98"/>
      <c r="AS41" s="98"/>
      <c r="AT41" s="98"/>
      <c r="AU41" s="98"/>
      <c r="AV41" s="107"/>
      <c r="AW41" s="107"/>
      <c r="AX41" s="107"/>
      <c r="AY41" s="107"/>
      <c r="AZ41" s="107"/>
      <c r="BA41" s="107"/>
      <c r="BB41" s="107"/>
      <c r="BC41" s="107"/>
      <c r="BD41" s="107"/>
      <c r="BE41" s="107"/>
      <c r="BF41" s="107"/>
      <c r="BG41" s="107"/>
      <c r="BH41" s="107"/>
      <c r="BI41" s="98"/>
      <c r="BJ41" s="98"/>
      <c r="BK41" s="98"/>
      <c r="BL41" s="98"/>
    </row>
    <row r="42" spans="1:64" x14ac:dyDescent="0.2">
      <c r="A42" s="98"/>
      <c r="B42" s="98"/>
      <c r="C42" s="98"/>
      <c r="D42" s="98"/>
      <c r="E42" s="98"/>
      <c r="F42" s="98"/>
      <c r="G42" s="98"/>
      <c r="H42" s="98"/>
      <c r="I42" s="98"/>
      <c r="J42" s="98"/>
      <c r="K42" s="98"/>
      <c r="L42" s="98"/>
      <c r="M42" s="98"/>
      <c r="N42" s="98"/>
      <c r="O42" s="98"/>
      <c r="P42" s="98"/>
      <c r="Q42" s="98"/>
      <c r="R42" s="98"/>
      <c r="S42" s="98"/>
      <c r="T42" s="98"/>
      <c r="U42" s="98"/>
      <c r="V42" s="98"/>
      <c r="W42" s="98"/>
      <c r="X42" s="98"/>
      <c r="Y42" s="98"/>
      <c r="Z42" s="98"/>
      <c r="AA42" s="98"/>
      <c r="AB42" s="98"/>
      <c r="AC42" s="98"/>
      <c r="AD42" s="98"/>
      <c r="AE42" s="98"/>
      <c r="AF42" s="98"/>
      <c r="AG42" s="98"/>
      <c r="AH42" s="98"/>
      <c r="AI42" s="98"/>
      <c r="AJ42" s="98"/>
      <c r="AK42" s="98"/>
      <c r="AL42" s="98"/>
      <c r="AM42" s="98"/>
      <c r="AN42" s="98"/>
      <c r="AO42" s="99"/>
      <c r="AP42" s="98"/>
      <c r="AQ42" s="98"/>
      <c r="AR42" s="98"/>
      <c r="AS42" s="98"/>
      <c r="AT42" s="98"/>
      <c r="AU42" s="98"/>
      <c r="AV42" s="107"/>
      <c r="AW42" s="107"/>
      <c r="AX42" s="107"/>
      <c r="AY42" s="107"/>
      <c r="AZ42" s="107"/>
      <c r="BA42" s="107"/>
      <c r="BB42" s="107"/>
      <c r="BC42" s="107"/>
      <c r="BD42" s="107"/>
      <c r="BE42" s="107"/>
      <c r="BF42" s="107"/>
      <c r="BG42" s="107"/>
      <c r="BH42" s="107"/>
      <c r="BI42" s="98"/>
      <c r="BJ42" s="98"/>
      <c r="BK42" s="98"/>
      <c r="BL42" s="98"/>
    </row>
    <row r="43" spans="1:64" x14ac:dyDescent="0.2">
      <c r="A43" s="98"/>
      <c r="B43" s="98"/>
      <c r="C43" s="98"/>
      <c r="D43" s="98"/>
      <c r="E43" s="98"/>
      <c r="F43" s="98"/>
      <c r="G43" s="98"/>
      <c r="H43" s="98"/>
      <c r="I43" s="98"/>
      <c r="J43" s="98"/>
      <c r="K43" s="98"/>
      <c r="L43" s="98"/>
      <c r="M43" s="98"/>
      <c r="N43" s="98"/>
      <c r="O43" s="98"/>
      <c r="P43" s="98"/>
      <c r="Q43" s="98"/>
      <c r="R43" s="98"/>
      <c r="S43" s="98"/>
      <c r="T43" s="98"/>
      <c r="U43" s="98"/>
      <c r="V43" s="98"/>
      <c r="W43" s="98"/>
      <c r="X43" s="98"/>
      <c r="Y43" s="98"/>
      <c r="Z43" s="98"/>
      <c r="AA43" s="98"/>
      <c r="AB43" s="98"/>
      <c r="AC43" s="98"/>
      <c r="AD43" s="98"/>
      <c r="AE43" s="98"/>
      <c r="AF43" s="98"/>
      <c r="AG43" s="98"/>
      <c r="AH43" s="98"/>
      <c r="AI43" s="98"/>
      <c r="AJ43" s="98"/>
      <c r="AK43" s="98"/>
      <c r="AL43" s="98"/>
      <c r="AM43" s="98"/>
      <c r="AN43" s="98"/>
      <c r="AO43" s="99"/>
      <c r="AP43" s="98"/>
      <c r="AQ43" s="98"/>
      <c r="AR43" s="98"/>
      <c r="AS43" s="98"/>
      <c r="AT43" s="98"/>
      <c r="AU43" s="98"/>
      <c r="AV43" s="107"/>
      <c r="AW43" s="107"/>
      <c r="AX43" s="107"/>
      <c r="AY43" s="107"/>
      <c r="AZ43" s="107"/>
      <c r="BA43" s="107"/>
      <c r="BB43" s="107"/>
      <c r="BC43" s="107"/>
      <c r="BD43" s="107"/>
      <c r="BE43" s="107"/>
      <c r="BF43" s="107"/>
      <c r="BG43" s="107"/>
      <c r="BH43" s="107"/>
      <c r="BI43" s="98"/>
      <c r="BJ43" s="98"/>
      <c r="BK43" s="98"/>
      <c r="BL43" s="98"/>
    </row>
    <row r="44" spans="1:64" x14ac:dyDescent="0.2">
      <c r="A44" s="98"/>
      <c r="B44" s="98"/>
      <c r="C44" s="98"/>
      <c r="D44" s="98"/>
      <c r="E44" s="98"/>
      <c r="F44" s="98"/>
      <c r="G44" s="98"/>
      <c r="H44" s="98"/>
      <c r="I44" s="98"/>
      <c r="J44" s="98"/>
      <c r="K44" s="98"/>
      <c r="L44" s="98"/>
      <c r="M44" s="98"/>
      <c r="N44" s="98"/>
      <c r="O44" s="98"/>
      <c r="P44" s="98"/>
      <c r="Q44" s="98"/>
      <c r="R44" s="98"/>
      <c r="S44" s="98"/>
      <c r="T44" s="98"/>
      <c r="U44" s="98"/>
      <c r="V44" s="98"/>
      <c r="W44" s="98"/>
      <c r="X44" s="98"/>
      <c r="Y44" s="98"/>
      <c r="Z44" s="98"/>
      <c r="AA44" s="98"/>
      <c r="AB44" s="98"/>
      <c r="AC44" s="98"/>
      <c r="AD44" s="98"/>
      <c r="AE44" s="98"/>
      <c r="AF44" s="98"/>
      <c r="AG44" s="98"/>
      <c r="AH44" s="98"/>
      <c r="AI44" s="98"/>
      <c r="AJ44" s="98"/>
      <c r="AK44" s="98"/>
      <c r="AL44" s="98"/>
      <c r="AM44" s="98"/>
      <c r="AN44" s="98"/>
      <c r="AO44" s="99"/>
      <c r="AP44" s="98"/>
      <c r="AQ44" s="98"/>
      <c r="AR44" s="98"/>
      <c r="AS44" s="98"/>
      <c r="AT44" s="98"/>
      <c r="AU44" s="98"/>
      <c r="AV44" s="107"/>
      <c r="AW44" s="107"/>
      <c r="AX44" s="107"/>
      <c r="AY44" s="107"/>
      <c r="AZ44" s="107"/>
      <c r="BA44" s="107"/>
      <c r="BB44" s="107"/>
      <c r="BC44" s="107"/>
      <c r="BD44" s="107"/>
      <c r="BE44" s="107"/>
      <c r="BF44" s="107"/>
      <c r="BG44" s="107"/>
      <c r="BH44" s="107"/>
      <c r="BI44" s="98"/>
      <c r="BJ44" s="98"/>
      <c r="BK44" s="98"/>
      <c r="BL44" s="98"/>
    </row>
    <row r="45" spans="1:64" x14ac:dyDescent="0.2">
      <c r="A45" s="98"/>
      <c r="B45" s="98"/>
      <c r="C45" s="98"/>
      <c r="D45" s="98"/>
      <c r="E45" s="98"/>
      <c r="F45" s="98"/>
      <c r="G45" s="98"/>
      <c r="H45" s="98"/>
      <c r="I45" s="98"/>
      <c r="J45" s="98"/>
      <c r="K45" s="98"/>
      <c r="L45" s="98"/>
      <c r="M45" s="98"/>
      <c r="N45" s="98"/>
      <c r="O45" s="98"/>
      <c r="P45" s="98"/>
      <c r="Q45" s="98"/>
      <c r="R45" s="98"/>
      <c r="S45" s="98"/>
      <c r="T45" s="98"/>
      <c r="U45" s="98"/>
      <c r="V45" s="98"/>
      <c r="W45" s="98"/>
      <c r="X45" s="98"/>
      <c r="Y45" s="98"/>
      <c r="Z45" s="98"/>
      <c r="AA45" s="98"/>
      <c r="AB45" s="98"/>
      <c r="AC45" s="98"/>
      <c r="AD45" s="98"/>
      <c r="AE45" s="98"/>
      <c r="AF45" s="98"/>
      <c r="AG45" s="98"/>
      <c r="AH45" s="98"/>
      <c r="AI45" s="98"/>
      <c r="AJ45" s="98"/>
      <c r="AK45" s="98"/>
      <c r="AL45" s="98"/>
      <c r="AM45" s="98"/>
      <c r="AN45" s="98"/>
      <c r="AO45" s="99"/>
      <c r="AP45" s="98"/>
      <c r="AQ45" s="98"/>
      <c r="AR45" s="98"/>
      <c r="AS45" s="98"/>
      <c r="AT45" s="98"/>
      <c r="AU45" s="98"/>
      <c r="AV45" s="98"/>
      <c r="AW45" s="98"/>
      <c r="AX45" s="98"/>
      <c r="AY45" s="98"/>
      <c r="AZ45" s="98"/>
      <c r="BA45" s="98"/>
      <c r="BB45" s="98"/>
      <c r="BC45" s="98"/>
      <c r="BD45" s="98"/>
      <c r="BE45" s="98"/>
      <c r="BF45" s="98"/>
      <c r="BG45" s="98"/>
      <c r="BH45" s="98"/>
      <c r="BI45" s="98"/>
      <c r="BJ45" s="98"/>
      <c r="BK45" s="98"/>
      <c r="BL45" s="98"/>
    </row>
    <row r="46" spans="1:64" x14ac:dyDescent="0.2">
      <c r="A46" s="98"/>
      <c r="B46" s="98"/>
      <c r="C46" s="98"/>
      <c r="D46" s="98"/>
      <c r="E46" s="98"/>
      <c r="F46" s="98"/>
      <c r="G46" s="98"/>
      <c r="H46" s="98"/>
      <c r="I46" s="98"/>
      <c r="J46" s="98"/>
      <c r="K46" s="98"/>
      <c r="L46" s="98"/>
      <c r="M46" s="98"/>
      <c r="N46" s="98"/>
      <c r="O46" s="98"/>
      <c r="P46" s="98"/>
      <c r="Q46" s="98"/>
      <c r="R46" s="98"/>
      <c r="S46" s="98"/>
      <c r="T46" s="98"/>
      <c r="U46" s="98"/>
      <c r="V46" s="98"/>
      <c r="W46" s="98"/>
      <c r="X46" s="98"/>
      <c r="Y46" s="98"/>
      <c r="Z46" s="98"/>
      <c r="AA46" s="98"/>
      <c r="AB46" s="98"/>
      <c r="AC46" s="98"/>
      <c r="AD46" s="98"/>
      <c r="AE46" s="98"/>
      <c r="AF46" s="98"/>
      <c r="AG46" s="98"/>
      <c r="AH46" s="98"/>
      <c r="AI46" s="98"/>
      <c r="AJ46" s="98"/>
      <c r="AK46" s="98"/>
      <c r="AL46" s="98"/>
      <c r="AM46" s="98"/>
      <c r="AN46" s="98"/>
      <c r="AO46" s="99"/>
      <c r="AP46" s="98"/>
      <c r="AQ46" s="98"/>
      <c r="AR46" s="98"/>
      <c r="AS46" s="98"/>
      <c r="AT46" s="98"/>
      <c r="AU46" s="98"/>
      <c r="AV46" s="98"/>
      <c r="AW46" s="98"/>
      <c r="AX46" s="98"/>
      <c r="AY46" s="98"/>
      <c r="AZ46" s="98"/>
      <c r="BA46" s="98"/>
      <c r="BB46" s="98"/>
      <c r="BC46" s="98"/>
      <c r="BD46" s="98"/>
      <c r="BE46" s="98"/>
      <c r="BF46" s="98"/>
      <c r="BG46" s="98"/>
      <c r="BH46" s="98"/>
      <c r="BI46" s="98"/>
      <c r="BJ46" s="98"/>
      <c r="BK46" s="98"/>
      <c r="BL46" s="98"/>
    </row>
    <row r="47" spans="1:64" x14ac:dyDescent="0.2">
      <c r="A47" s="98"/>
      <c r="B47" s="98"/>
      <c r="C47" s="98"/>
      <c r="D47" s="98"/>
      <c r="E47" s="98"/>
      <c r="F47" s="98"/>
      <c r="G47" s="98"/>
      <c r="H47" s="98"/>
      <c r="I47" s="98"/>
      <c r="J47" s="98"/>
      <c r="K47" s="98"/>
      <c r="L47" s="98"/>
      <c r="M47" s="98"/>
      <c r="N47" s="98"/>
      <c r="O47" s="98"/>
      <c r="P47" s="98"/>
      <c r="Q47" s="98"/>
      <c r="R47" s="98"/>
      <c r="S47" s="98"/>
      <c r="T47" s="98"/>
      <c r="U47" s="98"/>
      <c r="V47" s="98"/>
      <c r="W47" s="98"/>
      <c r="X47" s="98"/>
      <c r="Y47" s="98"/>
      <c r="Z47" s="98"/>
      <c r="AA47" s="98"/>
      <c r="AB47" s="98"/>
      <c r="AC47" s="98"/>
      <c r="AD47" s="98"/>
      <c r="AE47" s="98"/>
      <c r="AF47" s="98"/>
      <c r="AG47" s="98"/>
      <c r="AH47" s="98"/>
      <c r="AI47" s="98"/>
      <c r="AJ47" s="98"/>
      <c r="AK47" s="98"/>
      <c r="AL47" s="98"/>
      <c r="AM47" s="98"/>
      <c r="AN47" s="98"/>
      <c r="AO47" s="99"/>
      <c r="AP47" s="98"/>
      <c r="AQ47" s="98"/>
      <c r="AR47" s="98"/>
      <c r="AS47" s="98"/>
      <c r="AT47" s="98"/>
      <c r="AU47" s="98"/>
      <c r="AV47" s="98"/>
      <c r="AW47" s="98"/>
      <c r="AX47" s="98"/>
      <c r="AY47" s="98"/>
      <c r="AZ47" s="98"/>
      <c r="BA47" s="98"/>
      <c r="BB47" s="98"/>
      <c r="BC47" s="98"/>
      <c r="BD47" s="98"/>
      <c r="BE47" s="98"/>
      <c r="BF47" s="98"/>
      <c r="BG47" s="98"/>
      <c r="BH47" s="98"/>
      <c r="BI47" s="98"/>
      <c r="BJ47" s="98"/>
      <c r="BK47" s="98"/>
      <c r="BL47" s="98"/>
    </row>
    <row r="48" spans="1:64" x14ac:dyDescent="0.2">
      <c r="A48" s="98"/>
      <c r="B48" s="98"/>
      <c r="C48" s="98"/>
      <c r="D48" s="98"/>
      <c r="E48" s="98"/>
      <c r="F48" s="98"/>
      <c r="G48" s="98"/>
      <c r="H48" s="98"/>
      <c r="I48" s="98"/>
      <c r="J48" s="98"/>
      <c r="K48" s="98"/>
      <c r="L48" s="98"/>
      <c r="M48" s="98"/>
      <c r="N48" s="98"/>
      <c r="O48" s="98"/>
      <c r="P48" s="98"/>
      <c r="Q48" s="98"/>
      <c r="R48" s="98"/>
      <c r="S48" s="98"/>
      <c r="T48" s="98"/>
      <c r="U48" s="98"/>
      <c r="V48" s="98"/>
      <c r="W48" s="98"/>
      <c r="X48" s="98"/>
      <c r="Y48" s="98"/>
      <c r="Z48" s="98"/>
      <c r="AA48" s="98"/>
      <c r="AB48" s="98"/>
      <c r="AC48" s="98"/>
      <c r="AD48" s="98"/>
      <c r="AE48" s="98"/>
      <c r="AF48" s="98"/>
      <c r="AG48" s="98"/>
      <c r="AH48" s="98"/>
      <c r="AI48" s="98"/>
      <c r="AJ48" s="98"/>
      <c r="AK48" s="98"/>
      <c r="AL48" s="98"/>
      <c r="AM48" s="98"/>
      <c r="AN48" s="98"/>
      <c r="AO48" s="99"/>
      <c r="AP48" s="98"/>
      <c r="AQ48" s="98"/>
      <c r="AR48" s="98"/>
      <c r="AS48" s="98"/>
      <c r="AT48" s="98"/>
      <c r="AU48" s="98"/>
      <c r="AV48" s="98"/>
      <c r="AW48" s="98"/>
      <c r="AX48" s="98"/>
      <c r="AY48" s="98"/>
      <c r="AZ48" s="98"/>
      <c r="BA48" s="98"/>
      <c r="BB48" s="98"/>
      <c r="BC48" s="98"/>
      <c r="BD48" s="98"/>
      <c r="BE48" s="98"/>
      <c r="BF48" s="98"/>
      <c r="BG48" s="98"/>
      <c r="BH48" s="98"/>
      <c r="BI48" s="98"/>
      <c r="BJ48" s="98"/>
      <c r="BK48" s="98"/>
      <c r="BL48" s="98"/>
    </row>
    <row r="49" spans="1:64" x14ac:dyDescent="0.2">
      <c r="A49" s="98"/>
      <c r="B49" s="98"/>
      <c r="C49" s="98"/>
      <c r="D49" s="98"/>
      <c r="E49" s="98"/>
      <c r="F49" s="98"/>
      <c r="G49" s="98"/>
      <c r="H49" s="98"/>
      <c r="I49" s="98"/>
      <c r="J49" s="98"/>
      <c r="K49" s="98"/>
      <c r="L49" s="98"/>
      <c r="M49" s="98"/>
      <c r="N49" s="98"/>
      <c r="O49" s="98"/>
      <c r="P49" s="98"/>
      <c r="Q49" s="98"/>
      <c r="R49" s="98"/>
      <c r="S49" s="98"/>
      <c r="T49" s="98"/>
      <c r="U49" s="98"/>
      <c r="V49" s="98"/>
      <c r="W49" s="98"/>
      <c r="X49" s="98"/>
      <c r="Y49" s="98"/>
      <c r="Z49" s="98"/>
      <c r="AA49" s="98"/>
      <c r="AB49" s="98"/>
      <c r="AC49" s="98"/>
      <c r="AD49" s="98"/>
      <c r="AE49" s="98"/>
      <c r="AF49" s="98"/>
      <c r="AG49" s="98"/>
      <c r="AH49" s="98"/>
      <c r="AI49" s="98"/>
      <c r="AJ49" s="98"/>
      <c r="AK49" s="98"/>
      <c r="AL49" s="98"/>
      <c r="AM49" s="98"/>
      <c r="AN49" s="98"/>
      <c r="AO49" s="99"/>
      <c r="AP49" s="98"/>
      <c r="AQ49" s="98"/>
      <c r="AR49" s="98"/>
      <c r="AS49" s="98"/>
      <c r="AT49" s="98"/>
      <c r="AU49" s="98"/>
      <c r="AV49" s="98"/>
      <c r="AW49" s="98"/>
      <c r="AX49" s="98"/>
      <c r="AY49" s="98"/>
      <c r="AZ49" s="98"/>
      <c r="BA49" s="98"/>
      <c r="BB49" s="98"/>
      <c r="BC49" s="98"/>
      <c r="BD49" s="98"/>
      <c r="BE49" s="98"/>
      <c r="BF49" s="98"/>
      <c r="BG49" s="98"/>
      <c r="BH49" s="98"/>
      <c r="BI49" s="98"/>
      <c r="BJ49" s="98"/>
      <c r="BK49" s="98"/>
      <c r="BL49" s="98"/>
    </row>
    <row r="50" spans="1:64" x14ac:dyDescent="0.2">
      <c r="A50" s="98"/>
      <c r="B50" s="98"/>
      <c r="C50" s="98"/>
      <c r="D50" s="98"/>
      <c r="E50" s="98"/>
      <c r="F50" s="98"/>
      <c r="G50" s="98"/>
      <c r="H50" s="98"/>
      <c r="I50" s="98"/>
      <c r="J50" s="98"/>
      <c r="K50" s="98"/>
      <c r="L50" s="98"/>
      <c r="M50" s="98"/>
      <c r="N50" s="98"/>
      <c r="O50" s="98"/>
      <c r="P50" s="98"/>
      <c r="Q50" s="98"/>
      <c r="R50" s="98"/>
      <c r="S50" s="98"/>
      <c r="T50" s="98"/>
      <c r="U50" s="98"/>
      <c r="V50" s="98"/>
      <c r="W50" s="98"/>
      <c r="X50" s="98"/>
      <c r="Y50" s="98"/>
      <c r="Z50" s="98"/>
      <c r="AA50" s="98"/>
      <c r="AB50" s="98"/>
      <c r="AC50" s="98"/>
      <c r="AD50" s="98"/>
      <c r="AE50" s="98"/>
      <c r="AF50" s="98"/>
      <c r="AG50" s="98"/>
      <c r="AH50" s="98"/>
      <c r="AI50" s="98"/>
      <c r="AJ50" s="98"/>
      <c r="AK50" s="98"/>
      <c r="AL50" s="98"/>
      <c r="AM50" s="98"/>
      <c r="AN50" s="98"/>
      <c r="AO50" s="99"/>
      <c r="AP50" s="98"/>
      <c r="AQ50" s="98"/>
      <c r="AR50" s="98"/>
      <c r="AS50" s="98"/>
      <c r="AT50" s="98"/>
      <c r="AU50" s="98"/>
      <c r="AV50" s="98"/>
      <c r="AW50" s="98"/>
      <c r="AX50" s="98"/>
      <c r="AY50" s="98"/>
      <c r="AZ50" s="98"/>
      <c r="BA50" s="98"/>
      <c r="BB50" s="98"/>
      <c r="BC50" s="98"/>
      <c r="BD50" s="98"/>
      <c r="BE50" s="98"/>
      <c r="BF50" s="98"/>
      <c r="BG50" s="98"/>
      <c r="BH50" s="98"/>
      <c r="BI50" s="98"/>
      <c r="BJ50" s="98"/>
      <c r="BK50" s="98"/>
      <c r="BL50" s="98"/>
    </row>
    <row r="51" spans="1:64" x14ac:dyDescent="0.2">
      <c r="A51" s="98"/>
      <c r="B51" s="98"/>
      <c r="C51" s="98"/>
      <c r="D51" s="98"/>
      <c r="E51" s="98"/>
      <c r="F51" s="98"/>
      <c r="G51" s="98"/>
      <c r="H51" s="98"/>
      <c r="I51" s="98"/>
      <c r="J51" s="98"/>
      <c r="K51" s="98"/>
      <c r="L51" s="98"/>
      <c r="M51" s="98"/>
      <c r="N51" s="98"/>
      <c r="O51" s="98"/>
      <c r="P51" s="98"/>
      <c r="Q51" s="98"/>
      <c r="R51" s="98"/>
      <c r="S51" s="98"/>
      <c r="T51" s="98"/>
      <c r="U51" s="98"/>
      <c r="V51" s="98"/>
      <c r="W51" s="98"/>
      <c r="X51" s="98"/>
      <c r="Y51" s="98"/>
      <c r="Z51" s="98"/>
      <c r="AA51" s="98"/>
      <c r="AB51" s="98"/>
      <c r="AC51" s="98"/>
      <c r="AD51" s="98"/>
      <c r="AE51" s="98"/>
      <c r="AF51" s="98"/>
      <c r="AG51" s="98"/>
      <c r="AH51" s="98"/>
      <c r="AI51" s="98"/>
      <c r="AJ51" s="98"/>
      <c r="AK51" s="98"/>
      <c r="AL51" s="98"/>
      <c r="AM51" s="98"/>
      <c r="AN51" s="98"/>
      <c r="AO51" s="99"/>
      <c r="AP51" s="98"/>
      <c r="AQ51" s="98"/>
      <c r="AR51" s="98"/>
      <c r="AS51" s="98"/>
      <c r="AT51" s="98"/>
      <c r="AU51" s="98"/>
      <c r="AV51" s="98"/>
      <c r="AW51" s="98"/>
      <c r="AX51" s="98"/>
      <c r="AY51" s="98"/>
      <c r="AZ51" s="98"/>
      <c r="BA51" s="98"/>
      <c r="BB51" s="98"/>
      <c r="BC51" s="98"/>
      <c r="BD51" s="98"/>
      <c r="BE51" s="98"/>
      <c r="BF51" s="98"/>
      <c r="BG51" s="98"/>
      <c r="BH51" s="98"/>
      <c r="BI51" s="98"/>
      <c r="BJ51" s="98"/>
      <c r="BK51" s="98"/>
      <c r="BL51" s="98"/>
    </row>
    <row r="52" spans="1:64" x14ac:dyDescent="0.2">
      <c r="A52" s="98"/>
      <c r="B52" s="98"/>
      <c r="C52" s="98"/>
      <c r="D52" s="98"/>
      <c r="E52" s="98"/>
      <c r="F52" s="98"/>
      <c r="G52" s="98"/>
      <c r="H52" s="98"/>
      <c r="I52" s="98"/>
      <c r="J52" s="98"/>
      <c r="K52" s="98"/>
      <c r="L52" s="98"/>
      <c r="M52" s="98"/>
      <c r="N52" s="98"/>
      <c r="O52" s="98"/>
      <c r="P52" s="98"/>
      <c r="Q52" s="98"/>
      <c r="R52" s="98"/>
      <c r="S52" s="98"/>
      <c r="T52" s="98"/>
      <c r="U52" s="98"/>
      <c r="V52" s="98"/>
      <c r="W52" s="98"/>
      <c r="X52" s="98"/>
      <c r="Y52" s="98"/>
      <c r="Z52" s="98"/>
      <c r="AA52" s="98"/>
      <c r="AB52" s="98"/>
      <c r="AC52" s="98"/>
      <c r="AD52" s="98"/>
      <c r="AE52" s="98"/>
      <c r="AF52" s="98"/>
      <c r="AG52" s="98"/>
      <c r="AH52" s="98"/>
      <c r="AI52" s="98"/>
      <c r="AJ52" s="98"/>
      <c r="AK52" s="98"/>
      <c r="AL52" s="98"/>
      <c r="AM52" s="98"/>
      <c r="AN52" s="98"/>
      <c r="AO52" s="99"/>
      <c r="AP52" s="98"/>
      <c r="AQ52" s="98"/>
      <c r="AR52" s="98"/>
      <c r="AS52" s="98"/>
      <c r="AT52" s="98"/>
      <c r="AU52" s="98"/>
      <c r="AV52" s="98"/>
      <c r="AW52" s="98"/>
      <c r="AX52" s="98"/>
      <c r="AY52" s="98"/>
      <c r="AZ52" s="98"/>
      <c r="BA52" s="98"/>
      <c r="BB52" s="98"/>
      <c r="BC52" s="98"/>
      <c r="BD52" s="98"/>
      <c r="BE52" s="98"/>
      <c r="BF52" s="98"/>
      <c r="BG52" s="98"/>
      <c r="BH52" s="98"/>
      <c r="BI52" s="98"/>
      <c r="BJ52" s="98"/>
      <c r="BK52" s="98"/>
      <c r="BL52" s="98"/>
    </row>
    <row r="53" spans="1:64" x14ac:dyDescent="0.2">
      <c r="A53" s="98"/>
      <c r="B53" s="98"/>
      <c r="C53" s="98"/>
      <c r="D53" s="98"/>
      <c r="E53" s="98"/>
      <c r="F53" s="98"/>
      <c r="G53" s="98"/>
      <c r="H53" s="98"/>
      <c r="I53" s="98"/>
      <c r="J53" s="98"/>
      <c r="K53" s="98"/>
      <c r="L53" s="98"/>
      <c r="M53" s="98"/>
      <c r="N53" s="98"/>
      <c r="O53" s="98"/>
      <c r="P53" s="98"/>
      <c r="Q53" s="98"/>
      <c r="R53" s="98"/>
      <c r="S53" s="98"/>
      <c r="T53" s="98"/>
      <c r="U53" s="98"/>
      <c r="V53" s="98"/>
      <c r="W53" s="98"/>
      <c r="X53" s="98"/>
      <c r="Y53" s="98"/>
      <c r="Z53" s="98"/>
      <c r="AA53" s="98"/>
      <c r="AB53" s="98"/>
      <c r="AC53" s="98"/>
      <c r="AD53" s="98"/>
      <c r="AE53" s="98"/>
      <c r="AF53" s="98"/>
      <c r="AG53" s="98"/>
      <c r="AH53" s="98"/>
      <c r="AI53" s="98"/>
      <c r="AJ53" s="98"/>
      <c r="AK53" s="98"/>
      <c r="AL53" s="98"/>
      <c r="AM53" s="98"/>
      <c r="AN53" s="98"/>
      <c r="AO53" s="99"/>
      <c r="AP53" s="98"/>
      <c r="AQ53" s="98"/>
      <c r="AR53" s="98"/>
      <c r="AS53" s="98"/>
      <c r="AT53" s="98"/>
      <c r="AU53" s="98"/>
      <c r="AV53" s="98"/>
      <c r="AW53" s="98"/>
      <c r="AX53" s="98"/>
      <c r="AY53" s="98"/>
      <c r="AZ53" s="98"/>
      <c r="BA53" s="98"/>
      <c r="BB53" s="98"/>
      <c r="BC53" s="98"/>
      <c r="BD53" s="98"/>
      <c r="BE53" s="98"/>
      <c r="BF53" s="98"/>
      <c r="BG53" s="98"/>
      <c r="BH53" s="98"/>
      <c r="BI53" s="98"/>
      <c r="BJ53" s="98"/>
      <c r="BK53" s="98"/>
      <c r="BL53" s="98"/>
    </row>
    <row r="54" spans="1:64" x14ac:dyDescent="0.2">
      <c r="A54" s="98"/>
      <c r="B54" s="98"/>
      <c r="C54" s="98"/>
      <c r="D54" s="98"/>
      <c r="E54" s="98"/>
      <c r="F54" s="98"/>
      <c r="G54" s="98"/>
      <c r="H54" s="98"/>
      <c r="I54" s="98"/>
      <c r="J54" s="98"/>
      <c r="K54" s="98"/>
      <c r="L54" s="98"/>
      <c r="M54" s="98"/>
      <c r="N54" s="98"/>
      <c r="O54" s="98"/>
      <c r="P54" s="98"/>
      <c r="Q54" s="98"/>
      <c r="R54" s="98"/>
      <c r="S54" s="98"/>
      <c r="T54" s="98"/>
      <c r="U54" s="98"/>
      <c r="V54" s="98"/>
      <c r="W54" s="98"/>
      <c r="X54" s="98"/>
      <c r="Y54" s="98"/>
      <c r="Z54" s="98"/>
      <c r="AA54" s="98"/>
      <c r="AB54" s="98"/>
      <c r="AC54" s="98"/>
      <c r="AD54" s="98"/>
      <c r="AE54" s="98"/>
      <c r="AF54" s="98"/>
      <c r="AG54" s="98"/>
      <c r="AH54" s="98"/>
      <c r="AI54" s="98"/>
      <c r="AJ54" s="98"/>
      <c r="AK54" s="98"/>
      <c r="AL54" s="98"/>
      <c r="AM54" s="98"/>
      <c r="AN54" s="98"/>
      <c r="AO54" s="99"/>
      <c r="AP54" s="98"/>
      <c r="AQ54" s="98"/>
      <c r="AR54" s="98"/>
      <c r="AS54" s="98"/>
      <c r="AT54" s="98"/>
      <c r="AU54" s="98"/>
      <c r="AV54" s="98"/>
      <c r="AW54" s="98"/>
      <c r="AX54" s="98"/>
      <c r="AY54" s="98"/>
      <c r="AZ54" s="98"/>
      <c r="BA54" s="98"/>
      <c r="BB54" s="98"/>
      <c r="BC54" s="98"/>
      <c r="BD54" s="98"/>
      <c r="BE54" s="98"/>
      <c r="BF54" s="98"/>
      <c r="BG54" s="98"/>
      <c r="BH54" s="98"/>
      <c r="BI54" s="98"/>
      <c r="BJ54" s="98"/>
      <c r="BK54" s="98"/>
      <c r="BL54" s="98"/>
    </row>
    <row r="55" spans="1:64" x14ac:dyDescent="0.2">
      <c r="A55" s="98"/>
      <c r="B55" s="98"/>
      <c r="C55" s="98"/>
      <c r="D55" s="98"/>
      <c r="E55" s="98"/>
      <c r="F55" s="98"/>
      <c r="G55" s="98"/>
      <c r="H55" s="98"/>
      <c r="I55" s="98"/>
      <c r="J55" s="98"/>
      <c r="K55" s="98"/>
      <c r="L55" s="98"/>
      <c r="M55" s="98"/>
      <c r="N55" s="98"/>
      <c r="O55" s="98"/>
      <c r="P55" s="98"/>
      <c r="Q55" s="98"/>
      <c r="R55" s="98"/>
      <c r="S55" s="98"/>
      <c r="T55" s="98"/>
      <c r="U55" s="98"/>
      <c r="V55" s="98"/>
      <c r="W55" s="98"/>
      <c r="X55" s="98"/>
      <c r="Y55" s="98"/>
      <c r="Z55" s="98"/>
      <c r="AA55" s="98"/>
      <c r="AB55" s="98"/>
      <c r="AC55" s="98"/>
      <c r="AD55" s="98"/>
      <c r="AE55" s="98"/>
      <c r="AF55" s="98"/>
      <c r="AG55" s="98"/>
      <c r="AH55" s="98"/>
      <c r="AI55" s="98"/>
      <c r="AJ55" s="98"/>
      <c r="AK55" s="98"/>
      <c r="AL55" s="98"/>
      <c r="AM55" s="98"/>
      <c r="AN55" s="98"/>
      <c r="AO55" s="99"/>
      <c r="AP55" s="98"/>
      <c r="AQ55" s="98"/>
      <c r="AR55" s="98"/>
      <c r="AS55" s="98"/>
      <c r="AT55" s="98"/>
      <c r="AU55" s="98"/>
      <c r="AV55" s="98"/>
      <c r="AW55" s="98"/>
      <c r="AX55" s="98"/>
      <c r="AY55" s="98"/>
      <c r="AZ55" s="98"/>
      <c r="BA55" s="98"/>
      <c r="BB55" s="98"/>
      <c r="BC55" s="98"/>
      <c r="BD55" s="98"/>
      <c r="BE55" s="98"/>
      <c r="BF55" s="98"/>
      <c r="BG55" s="98"/>
      <c r="BH55" s="98"/>
      <c r="BI55" s="98"/>
      <c r="BJ55" s="98"/>
      <c r="BK55" s="98"/>
      <c r="BL55" s="98"/>
    </row>
    <row r="56" spans="1:64" x14ac:dyDescent="0.2">
      <c r="A56" s="98"/>
      <c r="B56" s="98"/>
      <c r="C56" s="98"/>
      <c r="D56" s="98"/>
      <c r="E56" s="98"/>
      <c r="F56" s="98"/>
      <c r="G56" s="98"/>
      <c r="H56" s="98"/>
      <c r="I56" s="98"/>
      <c r="J56" s="98"/>
      <c r="K56" s="98"/>
      <c r="L56" s="98"/>
      <c r="M56" s="98"/>
      <c r="N56" s="98"/>
      <c r="O56" s="98"/>
      <c r="P56" s="98"/>
      <c r="Q56" s="98"/>
      <c r="R56" s="98"/>
      <c r="S56" s="98"/>
      <c r="T56" s="98"/>
      <c r="U56" s="98"/>
      <c r="V56" s="98"/>
      <c r="W56" s="98"/>
      <c r="X56" s="98"/>
      <c r="Y56" s="98"/>
      <c r="Z56" s="98"/>
      <c r="AA56" s="98"/>
      <c r="AB56" s="98"/>
      <c r="AC56" s="98"/>
      <c r="AD56" s="98"/>
      <c r="AE56" s="98"/>
      <c r="AF56" s="98"/>
      <c r="AG56" s="98"/>
      <c r="AH56" s="98"/>
      <c r="AI56" s="98"/>
      <c r="AJ56" s="98"/>
      <c r="AK56" s="98"/>
      <c r="AL56" s="98"/>
      <c r="AM56" s="98"/>
      <c r="AN56" s="98"/>
      <c r="AO56" s="99"/>
      <c r="AP56" s="98"/>
      <c r="AQ56" s="98"/>
      <c r="AR56" s="98"/>
      <c r="AS56" s="98"/>
      <c r="AT56" s="98"/>
      <c r="AU56" s="98"/>
      <c r="AV56" s="98"/>
      <c r="AW56" s="98"/>
      <c r="AX56" s="98"/>
      <c r="AY56" s="98"/>
      <c r="AZ56" s="98"/>
      <c r="BA56" s="98"/>
      <c r="BB56" s="98"/>
      <c r="BC56" s="98"/>
      <c r="BD56" s="98"/>
      <c r="BE56" s="98"/>
      <c r="BF56" s="98"/>
      <c r="BG56" s="98"/>
      <c r="BH56" s="98"/>
      <c r="BI56" s="98"/>
      <c r="BJ56" s="98"/>
      <c r="BK56" s="98"/>
      <c r="BL56" s="98"/>
    </row>
    <row r="57" spans="1:64" x14ac:dyDescent="0.2">
      <c r="A57" s="98"/>
      <c r="B57" s="98"/>
      <c r="C57" s="98"/>
      <c r="D57" s="98"/>
      <c r="E57" s="98"/>
      <c r="F57" s="98"/>
      <c r="G57" s="98"/>
      <c r="H57" s="98"/>
      <c r="I57" s="98"/>
      <c r="J57" s="98"/>
      <c r="K57" s="98"/>
      <c r="L57" s="98"/>
      <c r="M57" s="98"/>
      <c r="N57" s="98"/>
      <c r="O57" s="98"/>
      <c r="P57" s="98"/>
      <c r="Q57" s="98"/>
      <c r="R57" s="98"/>
      <c r="S57" s="98"/>
      <c r="T57" s="98"/>
      <c r="U57" s="98"/>
      <c r="V57" s="98"/>
      <c r="W57" s="98"/>
      <c r="X57" s="98"/>
      <c r="Y57" s="98"/>
      <c r="Z57" s="98"/>
      <c r="AA57" s="98"/>
      <c r="AB57" s="98"/>
      <c r="AC57" s="98"/>
      <c r="AD57" s="98"/>
      <c r="AE57" s="98"/>
      <c r="AF57" s="98"/>
      <c r="AG57" s="98"/>
      <c r="AH57" s="98"/>
      <c r="AI57" s="98"/>
      <c r="AJ57" s="98"/>
      <c r="AK57" s="98"/>
      <c r="AL57" s="98"/>
      <c r="AM57" s="98"/>
      <c r="AN57" s="98"/>
      <c r="AO57" s="99"/>
      <c r="AP57" s="98"/>
      <c r="AQ57" s="98"/>
      <c r="AR57" s="98"/>
      <c r="AS57" s="98"/>
      <c r="AT57" s="98"/>
      <c r="AU57" s="98"/>
      <c r="AV57" s="98"/>
      <c r="AW57" s="98"/>
      <c r="AX57" s="98"/>
      <c r="AY57" s="98"/>
      <c r="AZ57" s="98"/>
      <c r="BA57" s="98"/>
      <c r="BB57" s="98"/>
      <c r="BC57" s="98"/>
      <c r="BD57" s="98"/>
      <c r="BE57" s="98"/>
      <c r="BF57" s="98"/>
      <c r="BG57" s="98"/>
      <c r="BH57" s="98"/>
      <c r="BI57" s="98"/>
      <c r="BJ57" s="98"/>
      <c r="BK57" s="98"/>
      <c r="BL57" s="98"/>
    </row>
    <row r="58" spans="1:64" x14ac:dyDescent="0.2">
      <c r="A58" s="98"/>
      <c r="B58" s="98"/>
      <c r="C58" s="98"/>
      <c r="D58" s="98"/>
      <c r="E58" s="98"/>
      <c r="F58" s="98"/>
      <c r="G58" s="98"/>
      <c r="H58" s="98"/>
      <c r="I58" s="98"/>
      <c r="J58" s="98"/>
      <c r="K58" s="98"/>
      <c r="L58" s="98"/>
      <c r="M58" s="98"/>
      <c r="N58" s="98"/>
      <c r="O58" s="98"/>
      <c r="P58" s="98"/>
      <c r="Q58" s="98"/>
      <c r="R58" s="98"/>
      <c r="S58" s="98"/>
      <c r="T58" s="98"/>
      <c r="U58" s="98"/>
      <c r="V58" s="98"/>
      <c r="W58" s="98"/>
      <c r="X58" s="98"/>
      <c r="Y58" s="98"/>
      <c r="Z58" s="98"/>
      <c r="AA58" s="98"/>
      <c r="AB58" s="98"/>
      <c r="AC58" s="98"/>
      <c r="AD58" s="98"/>
      <c r="AE58" s="98"/>
      <c r="AF58" s="98"/>
      <c r="AG58" s="98"/>
      <c r="AH58" s="98"/>
      <c r="AI58" s="98"/>
      <c r="AJ58" s="98"/>
      <c r="AK58" s="98"/>
      <c r="AL58" s="98"/>
      <c r="AM58" s="98"/>
      <c r="AN58" s="98"/>
      <c r="AO58" s="99"/>
      <c r="AP58" s="98"/>
      <c r="AQ58" s="98"/>
      <c r="AR58" s="98"/>
      <c r="AS58" s="98"/>
      <c r="AT58" s="98"/>
      <c r="AU58" s="98"/>
      <c r="AV58" s="98"/>
    </row>
    <row r="59" spans="1:64" x14ac:dyDescent="0.2">
      <c r="A59" s="98"/>
      <c r="B59" s="98"/>
      <c r="C59" s="98"/>
      <c r="D59" s="98"/>
      <c r="E59" s="98"/>
      <c r="F59" s="98"/>
      <c r="G59" s="98"/>
      <c r="H59" s="98"/>
      <c r="I59" s="98"/>
      <c r="J59" s="98"/>
      <c r="K59" s="98"/>
      <c r="L59" s="98"/>
      <c r="M59" s="98"/>
      <c r="N59" s="98"/>
      <c r="O59" s="98"/>
      <c r="P59" s="98"/>
      <c r="Q59" s="98"/>
      <c r="R59" s="98"/>
      <c r="S59" s="98"/>
      <c r="T59" s="98"/>
      <c r="U59" s="98"/>
      <c r="V59" s="98"/>
      <c r="W59" s="98"/>
      <c r="X59" s="98"/>
      <c r="Y59" s="98"/>
      <c r="Z59" s="98"/>
      <c r="AA59" s="98"/>
      <c r="AB59" s="98"/>
      <c r="AC59" s="98"/>
      <c r="AD59" s="98"/>
      <c r="AE59" s="98"/>
      <c r="AF59" s="98"/>
      <c r="AG59" s="98"/>
      <c r="AH59" s="98"/>
      <c r="AI59" s="98"/>
      <c r="AJ59" s="98"/>
      <c r="AK59" s="98"/>
      <c r="AL59" s="98"/>
      <c r="AM59" s="98"/>
      <c r="AN59" s="98"/>
      <c r="AO59" s="99"/>
      <c r="AP59" s="98"/>
      <c r="AQ59" s="98"/>
      <c r="AR59" s="98"/>
      <c r="AS59" s="98"/>
      <c r="AT59" s="98"/>
      <c r="AU59" s="98"/>
      <c r="AV59" s="98"/>
    </row>
    <row r="60" spans="1:64" x14ac:dyDescent="0.2">
      <c r="A60" s="98"/>
      <c r="B60" s="98"/>
      <c r="C60" s="98"/>
      <c r="D60" s="98"/>
      <c r="E60" s="98"/>
      <c r="F60" s="98"/>
      <c r="G60" s="98"/>
      <c r="H60" s="98"/>
      <c r="I60" s="98"/>
      <c r="J60" s="98"/>
      <c r="K60" s="98"/>
      <c r="L60" s="98"/>
      <c r="M60" s="98"/>
      <c r="N60" s="98"/>
      <c r="O60" s="98"/>
      <c r="P60" s="98"/>
      <c r="Q60" s="98"/>
      <c r="R60" s="98"/>
      <c r="S60" s="98"/>
      <c r="T60" s="98"/>
      <c r="U60" s="98"/>
      <c r="V60" s="98"/>
      <c r="W60" s="98"/>
      <c r="X60" s="98"/>
      <c r="Y60" s="98"/>
      <c r="Z60" s="98"/>
      <c r="AA60" s="98"/>
      <c r="AB60" s="98"/>
      <c r="AC60" s="98"/>
      <c r="AD60" s="98"/>
      <c r="AE60" s="98"/>
      <c r="AF60" s="98"/>
      <c r="AG60" s="98"/>
      <c r="AH60" s="98"/>
      <c r="AI60" s="98"/>
      <c r="AJ60" s="98"/>
      <c r="AK60" s="98"/>
      <c r="AL60" s="98"/>
      <c r="AM60" s="98"/>
      <c r="AN60" s="98"/>
      <c r="AO60" s="99"/>
      <c r="AP60" s="98"/>
      <c r="AQ60" s="98"/>
      <c r="AR60" s="98"/>
      <c r="AS60" s="98"/>
      <c r="AT60" s="98"/>
      <c r="AU60" s="98"/>
      <c r="AV60" s="98"/>
    </row>
    <row r="61" spans="1:64" x14ac:dyDescent="0.2">
      <c r="A61" s="98"/>
      <c r="B61" s="98"/>
      <c r="C61" s="98"/>
      <c r="D61" s="98"/>
      <c r="E61" s="98"/>
      <c r="F61" s="98"/>
      <c r="G61" s="98"/>
      <c r="H61" s="98"/>
      <c r="I61" s="98"/>
      <c r="J61" s="98"/>
      <c r="K61" s="98"/>
      <c r="L61" s="98"/>
      <c r="M61" s="98"/>
      <c r="N61" s="98"/>
      <c r="O61" s="98"/>
      <c r="P61" s="98"/>
      <c r="Q61" s="98"/>
      <c r="R61" s="98"/>
      <c r="S61" s="98"/>
      <c r="T61" s="98"/>
      <c r="U61" s="98"/>
      <c r="V61" s="98"/>
      <c r="W61" s="98"/>
      <c r="X61" s="98"/>
      <c r="Y61" s="98"/>
      <c r="Z61" s="98"/>
      <c r="AA61" s="98"/>
      <c r="AB61" s="98"/>
      <c r="AC61" s="98"/>
      <c r="AD61" s="98"/>
      <c r="AE61" s="98"/>
      <c r="AF61" s="98"/>
      <c r="AG61" s="98"/>
      <c r="AH61" s="98"/>
      <c r="AI61" s="98"/>
      <c r="AJ61" s="98"/>
      <c r="AK61" s="98"/>
      <c r="AL61" s="98"/>
      <c r="AM61" s="98"/>
      <c r="AN61" s="98"/>
      <c r="AO61" s="99"/>
      <c r="AP61" s="98"/>
      <c r="AQ61" s="98"/>
      <c r="AR61" s="98"/>
      <c r="AS61" s="98"/>
      <c r="AT61" s="98"/>
      <c r="AU61" s="98"/>
      <c r="AV61" s="98"/>
    </row>
  </sheetData>
  <sheetProtection algorithmName="SHA-512" hashValue="xMVsoX9pQE8Whr95mr6b+i4fnnxj5uMDNipmpHXTObLT0//QHmi4J+5v9tVvtze6pOYa4FW9Txh3VKKL8eA0mg==" saltValue="xOk6zz7cekZsgJXCdB7qcQ==" spinCount="100000" sheet="1" objects="1" scenarios="1" selectLockedCells="1"/>
  <conditionalFormatting sqref="E23 AB23 I23 I13 I18 E18 M23 M13 M18 Q23 Q13 Q18 U23 U13 U18 Y23 Y13 Y18 AB13 AB18 AG23 AG13 AG18 Y7 AB7 I7 E7 AG7 M7 Q7 U7">
    <cfRule type="expression" dxfId="66" priority="177">
      <formula>($AO$10="Show")</formula>
    </cfRule>
    <cfRule type="expression" dxfId="65" priority="178">
      <formula>"$AM$5=""Show"""</formula>
    </cfRule>
  </conditionalFormatting>
  <conditionalFormatting sqref="G23 L20 L11">
    <cfRule type="expression" dxfId="64" priority="223">
      <formula>($AO$11="Show")</formula>
    </cfRule>
  </conditionalFormatting>
  <conditionalFormatting sqref="Z8:Z9 AB8:AB9 V8:V9 T8:T9 O8:P9 O15:P16 T15:T16 V15:V16 Z15:Z16 AB15:AB16 X24 T24 P24 L24">
    <cfRule type="expression" dxfId="63" priority="242">
      <formula>($AO$12="Show")</formula>
    </cfRule>
  </conditionalFormatting>
  <conditionalFormatting sqref="N24 R24 V24 Y24">
    <cfRule type="expression" dxfId="62" priority="256">
      <formula>($AO$13="Show")</formula>
    </cfRule>
  </conditionalFormatting>
  <conditionalFormatting sqref="AJ8">
    <cfRule type="expression" dxfId="61" priority="260">
      <formula>($AO$14="Show")</formula>
    </cfRule>
  </conditionalFormatting>
  <conditionalFormatting sqref="AJ5">
    <cfRule type="expression" dxfId="60" priority="261">
      <formula>($AO$15="Show")</formula>
    </cfRule>
  </conditionalFormatting>
  <conditionalFormatting sqref="AB24 AD24">
    <cfRule type="expression" dxfId="59" priority="262">
      <formula>($AO$16="Show")</formula>
    </cfRule>
  </conditionalFormatting>
  <conditionalFormatting sqref="AH5">
    <cfRule type="expression" dxfId="58" priority="264">
      <formula>($AO$17="Show")</formula>
    </cfRule>
  </conditionalFormatting>
  <conditionalFormatting sqref="AJ10 E5 E21">
    <cfRule type="expression" dxfId="57" priority="265">
      <formula>($AO$18="Show")</formula>
    </cfRule>
  </conditionalFormatting>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allowBlank="1" showInputMessage="1" showErrorMessage="1" xr:uid="{665E3B2E-4CFD-4DB3-9AE9-9D8A436E1488}">
          <x14:formula1>
            <xm:f>Calculations!$O$6:$O$7</xm:f>
          </x14:formula1>
          <xm:sqref>AO10:AO18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2EFE4F-18BB-4F8A-9517-41EA908F0A06}">
  <dimension ref="A1:AW69"/>
  <sheetViews>
    <sheetView zoomScaleNormal="100" workbookViewId="0"/>
  </sheetViews>
  <sheetFormatPr baseColWidth="10" defaultColWidth="8.83203125" defaultRowHeight="15" x14ac:dyDescent="0.2"/>
  <cols>
    <col min="1" max="1" width="14.5" customWidth="1"/>
    <col min="2" max="2" width="4.1640625" customWidth="1"/>
    <col min="4" max="4" width="5" customWidth="1"/>
    <col min="5" max="5" width="11.1640625" customWidth="1"/>
    <col min="6" max="6" width="6.1640625" customWidth="1"/>
    <col min="7" max="7" width="10.33203125" customWidth="1"/>
    <col min="8" max="8" width="5.6640625" customWidth="1"/>
    <col min="9" max="9" width="6.33203125" customWidth="1"/>
    <col min="10" max="10" width="9.83203125" customWidth="1"/>
    <col min="11" max="11" width="5.33203125" customWidth="1"/>
    <col min="12" max="12" width="4.33203125" customWidth="1"/>
    <col min="13" max="13" width="10.83203125" customWidth="1"/>
    <col min="14" max="14" width="7.1640625" customWidth="1"/>
    <col min="15" max="15" width="9.83203125" customWidth="1"/>
    <col min="16" max="16" width="5" customWidth="1"/>
    <col min="17" max="17" width="13" customWidth="1"/>
    <col min="18" max="18" width="6.5" customWidth="1"/>
    <col min="19" max="19" width="8.6640625" customWidth="1"/>
    <col min="20" max="20" width="5.1640625" customWidth="1"/>
    <col min="21" max="21" width="9.83203125" bestFit="1" customWidth="1"/>
    <col min="22" max="22" width="3.6640625" customWidth="1"/>
  </cols>
  <sheetData>
    <row r="1" spans="1:46" x14ac:dyDescent="0.2">
      <c r="A1" s="193"/>
      <c r="B1" s="193"/>
      <c r="C1" s="193"/>
      <c r="D1" s="193"/>
      <c r="E1" s="193"/>
      <c r="F1" s="193"/>
      <c r="G1" s="193"/>
      <c r="H1" s="193"/>
      <c r="I1" s="193"/>
      <c r="J1" s="193"/>
      <c r="K1" s="193"/>
      <c r="L1" s="193"/>
      <c r="M1" s="193"/>
      <c r="N1" s="193"/>
      <c r="O1" s="193"/>
      <c r="P1" s="193"/>
      <c r="Q1" s="193"/>
      <c r="R1" s="193"/>
      <c r="S1" s="193"/>
      <c r="T1" s="193"/>
      <c r="U1" s="193"/>
      <c r="V1" s="193"/>
      <c r="W1" s="193"/>
      <c r="X1" s="193"/>
      <c r="Y1" s="193"/>
      <c r="Z1" s="193"/>
      <c r="AA1" s="193"/>
      <c r="AB1" s="193"/>
      <c r="AC1" s="193"/>
      <c r="AD1" s="193"/>
      <c r="AE1" s="193"/>
      <c r="AF1" s="193"/>
      <c r="AG1" s="193"/>
      <c r="AH1" s="193"/>
      <c r="AI1" s="193"/>
      <c r="AJ1" s="193"/>
      <c r="AK1" s="193"/>
      <c r="AL1" s="193"/>
      <c r="AM1" s="193"/>
      <c r="AN1" s="193"/>
      <c r="AO1" s="193"/>
      <c r="AP1" s="193"/>
      <c r="AQ1" s="193"/>
      <c r="AR1" s="193"/>
      <c r="AS1" s="193"/>
      <c r="AT1" s="193"/>
    </row>
    <row r="2" spans="1:46" ht="29" x14ac:dyDescent="0.35">
      <c r="A2" s="193"/>
      <c r="B2" s="193"/>
      <c r="C2" s="193"/>
      <c r="D2" s="193"/>
      <c r="E2" s="193"/>
      <c r="F2" s="193"/>
      <c r="G2" s="193"/>
      <c r="H2" s="193"/>
      <c r="I2" s="193"/>
      <c r="J2" s="193"/>
      <c r="K2" s="265" t="s">
        <v>68</v>
      </c>
      <c r="L2" s="193"/>
      <c r="M2" s="193"/>
      <c r="N2" s="193"/>
      <c r="O2" s="193"/>
      <c r="P2" s="193"/>
      <c r="Q2" s="330">
        <f>IF(Calculations!$E$40="Yes",'Feedback Data'!B42,'Feedback Data'!C42)</f>
        <v>0</v>
      </c>
      <c r="R2" s="193"/>
      <c r="S2" s="193"/>
      <c r="T2" s="193"/>
      <c r="U2" s="193"/>
      <c r="V2" s="193"/>
      <c r="W2" s="194"/>
      <c r="X2" s="193"/>
      <c r="Y2" s="193"/>
      <c r="Z2" s="193"/>
      <c r="AA2" s="193"/>
      <c r="AB2" s="193"/>
      <c r="AC2" s="193"/>
      <c r="AD2" s="193"/>
      <c r="AE2" s="193"/>
      <c r="AF2" s="193"/>
      <c r="AG2" s="193"/>
      <c r="AH2" s="193"/>
      <c r="AI2" s="193"/>
      <c r="AJ2" s="193"/>
      <c r="AK2" s="193"/>
      <c r="AL2" s="193"/>
      <c r="AM2" s="193"/>
      <c r="AN2" s="193"/>
      <c r="AO2" s="193"/>
      <c r="AP2" s="193"/>
      <c r="AQ2" s="193"/>
      <c r="AR2" s="193"/>
      <c r="AS2" s="193"/>
      <c r="AT2" s="193"/>
    </row>
    <row r="3" spans="1:46" ht="19" x14ac:dyDescent="0.25">
      <c r="A3" s="193"/>
      <c r="B3" s="193"/>
      <c r="C3" s="193"/>
      <c r="D3" s="193"/>
      <c r="E3" s="193"/>
      <c r="F3" s="193"/>
      <c r="G3" s="193"/>
      <c r="H3" s="193"/>
      <c r="I3" s="193"/>
      <c r="J3" s="193"/>
      <c r="K3" s="193"/>
      <c r="L3" s="193"/>
      <c r="M3" s="193"/>
      <c r="N3" s="193"/>
      <c r="O3" s="193"/>
      <c r="P3" s="193"/>
      <c r="Q3" s="330">
        <f>IF(Calculations!$E$40="Yes",'Feedback Data'!B43,'Feedback Data'!C43)</f>
        <v>0</v>
      </c>
      <c r="R3" s="193"/>
      <c r="S3" s="193"/>
      <c r="T3" s="193"/>
      <c r="U3" s="193"/>
      <c r="V3" s="193"/>
      <c r="W3" s="193"/>
      <c r="X3" s="193"/>
      <c r="Y3" s="193"/>
      <c r="Z3" s="193"/>
      <c r="AA3" s="193"/>
      <c r="AB3" s="193"/>
      <c r="AC3" s="193"/>
      <c r="AD3" s="193"/>
      <c r="AE3" s="193"/>
      <c r="AF3" s="193"/>
      <c r="AG3" s="193"/>
      <c r="AH3" s="193"/>
      <c r="AI3" s="193"/>
      <c r="AJ3" s="193"/>
      <c r="AK3" s="193"/>
      <c r="AL3" s="193"/>
      <c r="AM3" s="193"/>
      <c r="AN3" s="193"/>
      <c r="AO3" s="193"/>
      <c r="AP3" s="193"/>
      <c r="AQ3" s="193"/>
      <c r="AR3" s="193"/>
      <c r="AS3" s="193"/>
      <c r="AT3" s="193"/>
    </row>
    <row r="4" spans="1:46" x14ac:dyDescent="0.2">
      <c r="A4" s="193"/>
      <c r="B4" s="193"/>
      <c r="C4" s="193"/>
      <c r="D4" s="193"/>
      <c r="E4" s="193"/>
      <c r="F4" s="193"/>
      <c r="G4" s="193"/>
      <c r="H4" s="193"/>
      <c r="I4" s="193"/>
      <c r="J4" s="193"/>
      <c r="K4" s="193"/>
      <c r="L4" s="193"/>
      <c r="M4" s="193"/>
      <c r="N4" s="193"/>
      <c r="O4" s="193"/>
      <c r="P4" s="193"/>
      <c r="Q4" s="193"/>
      <c r="R4" s="193"/>
      <c r="S4" s="193"/>
      <c r="T4" s="193"/>
      <c r="U4" s="193"/>
      <c r="V4" s="193"/>
      <c r="W4" s="193"/>
      <c r="X4" s="193"/>
      <c r="Y4" s="193"/>
      <c r="Z4" s="193"/>
      <c r="AA4" s="193"/>
      <c r="AB4" s="193"/>
      <c r="AC4" s="193"/>
      <c r="AD4" s="193"/>
      <c r="AE4" s="193"/>
      <c r="AF4" s="193"/>
      <c r="AG4" s="193"/>
      <c r="AH4" s="193"/>
      <c r="AI4" s="193"/>
      <c r="AJ4" s="193"/>
      <c r="AK4" s="193"/>
      <c r="AL4" s="193"/>
      <c r="AM4" s="193"/>
      <c r="AN4" s="193"/>
      <c r="AO4" s="193"/>
      <c r="AP4" s="193"/>
      <c r="AQ4" s="193"/>
      <c r="AR4" s="193"/>
      <c r="AS4" s="193"/>
      <c r="AT4" s="193"/>
    </row>
    <row r="5" spans="1:46" x14ac:dyDescent="0.2">
      <c r="A5" s="193"/>
      <c r="B5" s="218"/>
      <c r="C5" s="219"/>
      <c r="D5" s="219"/>
      <c r="E5" s="219"/>
      <c r="F5" s="219"/>
      <c r="G5" s="219"/>
      <c r="H5" s="219"/>
      <c r="I5" s="219"/>
      <c r="J5" s="219"/>
      <c r="K5" s="219"/>
      <c r="L5" s="219"/>
      <c r="M5" s="219"/>
      <c r="N5" s="219"/>
      <c r="O5" s="219"/>
      <c r="P5" s="219"/>
      <c r="Q5" s="219"/>
      <c r="R5" s="219"/>
      <c r="S5" s="219"/>
      <c r="T5" s="219"/>
      <c r="U5" s="219"/>
      <c r="V5" s="220"/>
      <c r="W5" s="193"/>
      <c r="X5" s="193"/>
      <c r="Y5" s="193"/>
      <c r="Z5" s="193"/>
      <c r="AA5" s="193"/>
      <c r="AB5" s="193"/>
      <c r="AC5" s="193"/>
      <c r="AD5" s="193"/>
      <c r="AE5" s="193"/>
      <c r="AF5" s="193"/>
      <c r="AG5" s="193"/>
      <c r="AH5" s="193"/>
      <c r="AI5" s="193"/>
      <c r="AJ5" s="193"/>
      <c r="AK5" s="193"/>
      <c r="AL5" s="193"/>
      <c r="AM5" s="193"/>
      <c r="AN5" s="193"/>
      <c r="AO5" s="193"/>
      <c r="AP5" s="193"/>
      <c r="AQ5" s="193"/>
      <c r="AR5" s="193"/>
      <c r="AS5" s="193"/>
      <c r="AT5" s="193"/>
    </row>
    <row r="6" spans="1:46" ht="32" x14ac:dyDescent="0.2">
      <c r="A6" s="193"/>
      <c r="B6" s="221"/>
      <c r="C6" s="195"/>
      <c r="D6" s="195"/>
      <c r="E6" s="196" t="s">
        <v>53</v>
      </c>
      <c r="F6" s="197"/>
      <c r="G6" s="336" t="s">
        <v>62</v>
      </c>
      <c r="H6" s="336"/>
      <c r="I6" s="198"/>
      <c r="J6" s="336" t="s">
        <v>54</v>
      </c>
      <c r="K6" s="336"/>
      <c r="L6" s="198"/>
      <c r="M6" s="198" t="s">
        <v>55</v>
      </c>
      <c r="N6" s="197"/>
      <c r="O6" s="196" t="s">
        <v>178</v>
      </c>
      <c r="P6" s="196"/>
      <c r="Q6" s="196" t="s">
        <v>71</v>
      </c>
      <c r="R6" s="199"/>
      <c r="S6" s="198" t="s">
        <v>69</v>
      </c>
      <c r="T6" s="198"/>
      <c r="U6" s="198" t="s">
        <v>70</v>
      </c>
      <c r="V6" s="222"/>
      <c r="W6" s="193"/>
      <c r="X6" s="193"/>
      <c r="Y6" s="193"/>
      <c r="Z6" s="193"/>
      <c r="AA6" s="193"/>
      <c r="AB6" s="193"/>
      <c r="AC6" s="193"/>
      <c r="AD6" s="193"/>
      <c r="AE6" s="193"/>
      <c r="AF6" s="193"/>
      <c r="AG6" s="193"/>
      <c r="AH6" s="193"/>
      <c r="AI6" s="193"/>
      <c r="AJ6" s="193"/>
      <c r="AK6" s="193"/>
      <c r="AL6" s="193"/>
      <c r="AM6" s="193"/>
      <c r="AN6" s="193"/>
      <c r="AO6" s="193"/>
      <c r="AP6" s="193"/>
      <c r="AQ6" s="193"/>
      <c r="AR6" s="193"/>
      <c r="AS6" s="193"/>
      <c r="AT6" s="193"/>
    </row>
    <row r="7" spans="1:46" x14ac:dyDescent="0.2">
      <c r="A7" s="193"/>
      <c r="B7" s="221"/>
      <c r="C7" s="195"/>
      <c r="D7" s="195"/>
      <c r="E7" s="200"/>
      <c r="F7" s="195"/>
      <c r="G7" s="201"/>
      <c r="H7" s="201"/>
      <c r="I7" s="201"/>
      <c r="J7" s="201"/>
      <c r="K7" s="201"/>
      <c r="L7" s="201"/>
      <c r="M7" s="201"/>
      <c r="N7" s="195"/>
      <c r="O7" s="200"/>
      <c r="P7" s="200"/>
      <c r="Q7" s="200"/>
      <c r="R7" s="202"/>
      <c r="S7" s="201"/>
      <c r="T7" s="201"/>
      <c r="U7" s="201"/>
      <c r="V7" s="222"/>
      <c r="W7" s="193"/>
      <c r="X7" s="193"/>
      <c r="Y7" s="193"/>
      <c r="Z7" s="193"/>
      <c r="AA7" s="193"/>
      <c r="AB7" s="193"/>
      <c r="AC7" s="193"/>
      <c r="AD7" s="193"/>
      <c r="AE7" s="193"/>
      <c r="AF7" s="193"/>
      <c r="AG7" s="193"/>
      <c r="AH7" s="193"/>
      <c r="AI7" s="193"/>
      <c r="AJ7" s="193"/>
      <c r="AK7" s="193"/>
      <c r="AL7" s="193"/>
      <c r="AM7" s="193"/>
      <c r="AN7" s="193"/>
      <c r="AO7" s="193"/>
      <c r="AP7" s="193"/>
      <c r="AQ7" s="193"/>
      <c r="AR7" s="193"/>
      <c r="AS7" s="193"/>
      <c r="AT7" s="193"/>
    </row>
    <row r="8" spans="1:46" ht="16" x14ac:dyDescent="0.2">
      <c r="A8" s="193"/>
      <c r="B8" s="221"/>
      <c r="C8" s="203" t="s">
        <v>43</v>
      </c>
      <c r="D8" s="195"/>
      <c r="E8" s="204">
        <f>Calculations!P21</f>
        <v>3338.6869444444446</v>
      </c>
      <c r="F8" s="195"/>
      <c r="G8" s="201"/>
      <c r="H8" s="201"/>
      <c r="I8" s="201"/>
      <c r="J8" s="201"/>
      <c r="K8" s="201"/>
      <c r="L8" s="201"/>
      <c r="M8" s="201"/>
      <c r="N8" s="195"/>
      <c r="O8" s="200"/>
      <c r="P8" s="200"/>
      <c r="Q8" s="205"/>
      <c r="R8" s="202"/>
      <c r="S8" s="206"/>
      <c r="T8" s="201"/>
      <c r="U8" s="201"/>
      <c r="V8" s="222"/>
      <c r="W8" s="193"/>
      <c r="X8" s="193"/>
      <c r="Y8" s="193"/>
      <c r="Z8" s="193"/>
      <c r="AA8" s="193"/>
      <c r="AB8" s="193"/>
      <c r="AC8" s="193"/>
      <c r="AD8" s="193"/>
      <c r="AE8" s="193"/>
      <c r="AF8" s="193"/>
      <c r="AG8" s="193"/>
      <c r="AH8" s="193"/>
      <c r="AI8" s="193"/>
      <c r="AJ8" s="193"/>
      <c r="AK8" s="193"/>
      <c r="AL8" s="193"/>
      <c r="AM8" s="193"/>
      <c r="AN8" s="193"/>
      <c r="AO8" s="193"/>
      <c r="AP8" s="193"/>
      <c r="AQ8" s="193"/>
      <c r="AR8" s="193"/>
      <c r="AS8" s="193"/>
      <c r="AT8" s="193"/>
    </row>
    <row r="9" spans="1:46" ht="16" x14ac:dyDescent="0.2">
      <c r="A9" s="193"/>
      <c r="B9" s="221"/>
      <c r="C9" s="203"/>
      <c r="D9" s="195"/>
      <c r="E9" s="207"/>
      <c r="F9" s="208"/>
      <c r="G9" s="209"/>
      <c r="H9" s="209"/>
      <c r="I9" s="209"/>
      <c r="J9" s="209"/>
      <c r="K9" s="209"/>
      <c r="L9" s="209"/>
      <c r="M9" s="209"/>
      <c r="N9" s="195"/>
      <c r="O9" s="200"/>
      <c r="P9" s="200"/>
      <c r="Q9" s="200"/>
      <c r="R9" s="202"/>
      <c r="S9" s="201"/>
      <c r="T9" s="201"/>
      <c r="U9" s="201"/>
      <c r="V9" s="222"/>
      <c r="W9" s="193"/>
      <c r="X9" s="193"/>
      <c r="Y9" s="193"/>
      <c r="Z9" s="193"/>
      <c r="AA9" s="193"/>
      <c r="AB9" s="193"/>
      <c r="AC9" s="193"/>
      <c r="AD9" s="193"/>
      <c r="AE9" s="193"/>
      <c r="AF9" s="193"/>
      <c r="AG9" s="193"/>
      <c r="AH9" s="193"/>
      <c r="AI9" s="193"/>
      <c r="AJ9" s="193"/>
      <c r="AK9" s="193"/>
      <c r="AL9" s="193"/>
      <c r="AM9" s="193"/>
      <c r="AN9" s="193"/>
      <c r="AO9" s="193"/>
      <c r="AP9" s="193"/>
      <c r="AQ9" s="193"/>
      <c r="AR9" s="193"/>
      <c r="AS9" s="193"/>
      <c r="AT9" s="193"/>
    </row>
    <row r="10" spans="1:46" ht="16" x14ac:dyDescent="0.2">
      <c r="A10" s="193"/>
      <c r="B10" s="221"/>
      <c r="C10" s="203" t="s">
        <v>0</v>
      </c>
      <c r="D10" s="195"/>
      <c r="E10" s="204" t="str">
        <f>IF(Calculations!$E$15="Yes",Calculations!P23,"Incomplete")</f>
        <v>Incomplete</v>
      </c>
      <c r="F10" s="210"/>
      <c r="G10" s="211" t="str">
        <f>IF(Calculations!$E$15="Yes",Calculations!R23,"")</f>
        <v/>
      </c>
      <c r="H10" s="212" t="str">
        <f>IF(Calculations!$E$15="Yes",Calculations!S23,"")</f>
        <v/>
      </c>
      <c r="I10" s="209"/>
      <c r="J10" s="211" t="str">
        <f>IF(Calculations!$E$15="Yes",Calculations!U23,"")</f>
        <v/>
      </c>
      <c r="K10" s="212" t="str">
        <f>IF(Calculations!$E$15="Yes",Calculations!V23,"")</f>
        <v/>
      </c>
      <c r="L10" s="209"/>
      <c r="M10" s="211" t="str">
        <f>IF(Calculations!$E$15="Yes",Calculations!X23,"")</f>
        <v/>
      </c>
      <c r="N10" s="195"/>
      <c r="O10" s="213" t="str">
        <f>IF(Calculations!$E$15="Yes",Calculations!Z23,"")</f>
        <v/>
      </c>
      <c r="P10" s="214"/>
      <c r="Q10" s="213" t="str">
        <f>IF(Calculations!$E$15="Yes",Calculations!AB23,"")</f>
        <v/>
      </c>
      <c r="R10" s="215"/>
      <c r="S10" s="211" t="str">
        <f>IF(Calculations!$E$15="Yes",Calculations!AD23,"")</f>
        <v/>
      </c>
      <c r="T10" s="216"/>
      <c r="U10" s="211" t="str">
        <f>IF(Calculations!$E$15="Yes",Calculations!AF23,"")</f>
        <v/>
      </c>
      <c r="V10" s="222"/>
      <c r="W10" s="193"/>
      <c r="X10" s="193"/>
      <c r="Y10" s="193"/>
      <c r="Z10" s="193"/>
      <c r="AA10" s="193"/>
      <c r="AB10" s="193"/>
      <c r="AC10" s="193"/>
      <c r="AD10" s="193"/>
      <c r="AE10" s="193"/>
      <c r="AF10" s="193"/>
      <c r="AG10" s="193"/>
      <c r="AH10" s="193"/>
      <c r="AI10" s="193"/>
      <c r="AJ10" s="193"/>
      <c r="AK10" s="193"/>
      <c r="AL10" s="193"/>
      <c r="AM10" s="193"/>
      <c r="AN10" s="193"/>
      <c r="AO10" s="193"/>
      <c r="AP10" s="193"/>
      <c r="AQ10" s="193"/>
      <c r="AR10" s="193"/>
      <c r="AS10" s="193"/>
      <c r="AT10" s="193"/>
    </row>
    <row r="11" spans="1:46" ht="16" x14ac:dyDescent="0.2">
      <c r="A11" s="193"/>
      <c r="B11" s="221"/>
      <c r="C11" s="203"/>
      <c r="D11" s="195"/>
      <c r="E11" s="217"/>
      <c r="F11" s="210"/>
      <c r="G11" s="211"/>
      <c r="H11" s="209"/>
      <c r="I11" s="209"/>
      <c r="J11" s="211"/>
      <c r="K11" s="209"/>
      <c r="L11" s="209"/>
      <c r="M11" s="211"/>
      <c r="N11" s="195"/>
      <c r="O11" s="213"/>
      <c r="P11" s="214"/>
      <c r="Q11" s="213"/>
      <c r="R11" s="215"/>
      <c r="S11" s="211"/>
      <c r="T11" s="216"/>
      <c r="U11" s="216"/>
      <c r="V11" s="222"/>
      <c r="W11" s="193"/>
      <c r="X11" s="193"/>
      <c r="Y11" s="193"/>
      <c r="Z11" s="193"/>
      <c r="AA11" s="193"/>
      <c r="AB11" s="193"/>
      <c r="AC11" s="193"/>
      <c r="AD11" s="193"/>
      <c r="AE11" s="193"/>
      <c r="AF11" s="193"/>
      <c r="AG11" s="193"/>
      <c r="AH11" s="193"/>
      <c r="AI11" s="193"/>
      <c r="AJ11" s="193"/>
      <c r="AK11" s="193"/>
      <c r="AL11" s="193"/>
      <c r="AM11" s="193"/>
      <c r="AN11" s="193"/>
      <c r="AO11" s="193"/>
      <c r="AP11" s="193"/>
      <c r="AQ11" s="193"/>
      <c r="AR11" s="193"/>
      <c r="AS11" s="193"/>
      <c r="AT11" s="193"/>
    </row>
    <row r="12" spans="1:46" ht="16" x14ac:dyDescent="0.2">
      <c r="A12" s="193"/>
      <c r="B12" s="221"/>
      <c r="C12" s="203" t="s">
        <v>4</v>
      </c>
      <c r="D12" s="195"/>
      <c r="E12" s="204" t="str">
        <f>IF(Calculations!$E$27="Yes",Calculations!P25,"Incomplete")</f>
        <v>Incomplete</v>
      </c>
      <c r="F12" s="210"/>
      <c r="G12" s="211" t="str">
        <f>IF(Calculations!$E$27="Yes",Calculations!R25,"")</f>
        <v/>
      </c>
      <c r="H12" s="212" t="str">
        <f>IF(Calculations!$E$27="Yes",Calculations!S25,"")</f>
        <v/>
      </c>
      <c r="I12" s="209"/>
      <c r="J12" s="211" t="str">
        <f>IF(Calculations!$E$27="Yes",Calculations!U25,"")</f>
        <v/>
      </c>
      <c r="K12" s="212" t="str">
        <f>IF(Calculations!$E$27="Yes",Calculations!V25,"")</f>
        <v/>
      </c>
      <c r="L12" s="209"/>
      <c r="M12" s="211" t="str">
        <f>IF(Calculations!$E$27="Yes",Calculations!X25,"")</f>
        <v/>
      </c>
      <c r="N12" s="195"/>
      <c r="O12" s="213" t="str">
        <f>IF(Calculations!$E$27="Yes",Calculations!Z25,"")</f>
        <v/>
      </c>
      <c r="P12" s="214"/>
      <c r="Q12" s="213" t="str">
        <f>IF(Calculations!$E$27="Yes",Calculations!AB25,"")</f>
        <v/>
      </c>
      <c r="R12" s="215"/>
      <c r="S12" s="211" t="str">
        <f>IF(Calculations!$E$27="Yes",Calculations!AD25,"")</f>
        <v/>
      </c>
      <c r="T12" s="216"/>
      <c r="U12" s="211" t="str">
        <f>IF(Calculations!$E$27="Yes",Calculations!AF25,"")</f>
        <v/>
      </c>
      <c r="V12" s="222"/>
      <c r="W12" s="193"/>
      <c r="X12" s="193"/>
      <c r="Y12" s="193"/>
      <c r="Z12" s="193"/>
      <c r="AA12" s="193"/>
      <c r="AB12" s="193"/>
      <c r="AC12" s="193"/>
      <c r="AD12" s="193"/>
      <c r="AE12" s="193"/>
      <c r="AF12" s="193"/>
      <c r="AG12" s="193"/>
      <c r="AH12" s="193"/>
      <c r="AI12" s="193"/>
      <c r="AJ12" s="193"/>
      <c r="AK12" s="193"/>
      <c r="AL12" s="193"/>
      <c r="AM12" s="193"/>
      <c r="AN12" s="193"/>
      <c r="AO12" s="193"/>
      <c r="AP12" s="193"/>
      <c r="AQ12" s="193"/>
      <c r="AR12" s="193"/>
      <c r="AS12" s="193"/>
      <c r="AT12" s="193"/>
    </row>
    <row r="13" spans="1:46" ht="16" x14ac:dyDescent="0.2">
      <c r="A13" s="193"/>
      <c r="B13" s="221"/>
      <c r="C13" s="203"/>
      <c r="D13" s="195"/>
      <c r="E13" s="217"/>
      <c r="F13" s="210"/>
      <c r="G13" s="211"/>
      <c r="H13" s="209"/>
      <c r="I13" s="209"/>
      <c r="J13" s="211"/>
      <c r="K13" s="209"/>
      <c r="L13" s="209"/>
      <c r="M13" s="211"/>
      <c r="N13" s="195"/>
      <c r="O13" s="213"/>
      <c r="P13" s="214"/>
      <c r="Q13" s="213"/>
      <c r="R13" s="215"/>
      <c r="S13" s="211"/>
      <c r="T13" s="216"/>
      <c r="U13" s="216"/>
      <c r="V13" s="222"/>
      <c r="W13" s="193"/>
      <c r="X13" s="193"/>
      <c r="Y13" s="193"/>
      <c r="Z13" s="193"/>
      <c r="AA13" s="193"/>
      <c r="AB13" s="193"/>
      <c r="AC13" s="193"/>
      <c r="AD13" s="193"/>
      <c r="AE13" s="193"/>
      <c r="AF13" s="193"/>
      <c r="AG13" s="193"/>
      <c r="AH13" s="193"/>
      <c r="AI13" s="193"/>
      <c r="AJ13" s="193"/>
      <c r="AK13" s="193"/>
      <c r="AL13" s="193"/>
      <c r="AM13" s="193"/>
      <c r="AN13" s="193"/>
      <c r="AO13" s="193"/>
      <c r="AP13" s="193"/>
      <c r="AQ13" s="193"/>
      <c r="AR13" s="193"/>
      <c r="AS13" s="193"/>
      <c r="AT13" s="193"/>
    </row>
    <row r="14" spans="1:46" ht="16" x14ac:dyDescent="0.2">
      <c r="A14" s="193"/>
      <c r="B14" s="221"/>
      <c r="C14" s="203" t="s">
        <v>5</v>
      </c>
      <c r="D14" s="195"/>
      <c r="E14" s="204" t="str">
        <f>IF(Calculations!$E$40="Yes",Calculations!P27,"Incomplete")</f>
        <v>Incomplete</v>
      </c>
      <c r="F14" s="210"/>
      <c r="G14" s="211" t="str">
        <f>IF(Calculations!$E$40="Yes",Calculations!R27,"")</f>
        <v/>
      </c>
      <c r="H14" s="212" t="str">
        <f>IF(Calculations!$E$40="Yes",Calculations!S27,"")</f>
        <v/>
      </c>
      <c r="I14" s="209"/>
      <c r="J14" s="211" t="str">
        <f>IF(Calculations!$E$40="Yes",Calculations!U27,"")</f>
        <v/>
      </c>
      <c r="K14" s="212" t="str">
        <f>IF(Calculations!$E$40="Yes",Calculations!V27,"")</f>
        <v/>
      </c>
      <c r="L14" s="209"/>
      <c r="M14" s="211" t="str">
        <f>IF(Calculations!$E$40="Yes",Calculations!X27,"")</f>
        <v/>
      </c>
      <c r="N14" s="195"/>
      <c r="O14" s="213" t="str">
        <f>IF(Calculations!$E$40="Yes",Calculations!Z27,"")</f>
        <v/>
      </c>
      <c r="P14" s="214"/>
      <c r="Q14" s="213" t="str">
        <f>IF(Calculations!$E$40="Yes",Calculations!AB27,"")</f>
        <v/>
      </c>
      <c r="R14" s="215"/>
      <c r="S14" s="211" t="str">
        <f>IF(Calculations!$E$40="Yes",Calculations!AD27,"")</f>
        <v/>
      </c>
      <c r="T14" s="216"/>
      <c r="U14" s="211" t="str">
        <f>IF(Calculations!$E$40="Yes",Calculations!AF27,"")</f>
        <v/>
      </c>
      <c r="V14" s="222"/>
      <c r="W14" s="193"/>
      <c r="X14" s="193"/>
      <c r="Y14" s="193"/>
      <c r="Z14" s="193"/>
      <c r="AA14" s="193"/>
      <c r="AB14" s="193"/>
      <c r="AC14" s="193"/>
      <c r="AD14" s="193"/>
      <c r="AE14" s="193"/>
      <c r="AF14" s="193"/>
      <c r="AG14" s="193"/>
      <c r="AH14" s="193"/>
      <c r="AI14" s="193"/>
      <c r="AJ14" s="193"/>
      <c r="AK14" s="193"/>
      <c r="AL14" s="193"/>
      <c r="AM14" s="193"/>
      <c r="AN14" s="193"/>
      <c r="AO14" s="193"/>
      <c r="AP14" s="193"/>
      <c r="AQ14" s="193"/>
      <c r="AR14" s="193"/>
      <c r="AS14" s="193"/>
      <c r="AT14" s="193"/>
    </row>
    <row r="15" spans="1:46" x14ac:dyDescent="0.2">
      <c r="A15" s="193"/>
      <c r="B15" s="223"/>
      <c r="C15" s="224"/>
      <c r="D15" s="224"/>
      <c r="E15" s="225"/>
      <c r="F15" s="225"/>
      <c r="G15" s="226"/>
      <c r="H15" s="226"/>
      <c r="I15" s="226"/>
      <c r="J15" s="226"/>
      <c r="K15" s="226"/>
      <c r="L15" s="226"/>
      <c r="M15" s="226"/>
      <c r="N15" s="224"/>
      <c r="O15" s="227"/>
      <c r="P15" s="227"/>
      <c r="Q15" s="227"/>
      <c r="R15" s="227"/>
      <c r="S15" s="228"/>
      <c r="T15" s="228"/>
      <c r="U15" s="228"/>
      <c r="V15" s="229"/>
      <c r="W15" s="193"/>
      <c r="X15" s="193"/>
      <c r="Y15" s="193"/>
      <c r="Z15" s="193"/>
      <c r="AA15" s="193"/>
      <c r="AB15" s="193"/>
      <c r="AC15" s="193"/>
      <c r="AD15" s="193"/>
      <c r="AE15" s="193"/>
      <c r="AF15" s="193"/>
      <c r="AG15" s="193"/>
      <c r="AH15" s="193"/>
      <c r="AI15" s="193"/>
      <c r="AJ15" s="193"/>
      <c r="AK15" s="193"/>
      <c r="AL15" s="193"/>
      <c r="AM15" s="193"/>
      <c r="AN15" s="193"/>
      <c r="AO15" s="193"/>
      <c r="AP15" s="193"/>
      <c r="AQ15" s="193"/>
      <c r="AR15" s="193"/>
      <c r="AS15" s="193"/>
      <c r="AT15" s="193"/>
    </row>
    <row r="16" spans="1:46" x14ac:dyDescent="0.2">
      <c r="A16" s="193"/>
      <c r="B16" s="193"/>
      <c r="C16" s="193"/>
      <c r="D16" s="193"/>
      <c r="E16" s="193"/>
      <c r="F16" s="193"/>
      <c r="G16" s="193"/>
      <c r="H16" s="193"/>
      <c r="I16" s="193"/>
      <c r="J16" s="193"/>
      <c r="K16" s="193"/>
      <c r="L16" s="193"/>
      <c r="M16" s="193"/>
      <c r="N16" s="193"/>
      <c r="O16" s="193"/>
      <c r="P16" s="193"/>
      <c r="Q16" s="193"/>
      <c r="R16" s="193"/>
      <c r="S16" s="193"/>
      <c r="T16" s="193"/>
      <c r="U16" s="193"/>
      <c r="V16" s="193"/>
      <c r="W16" s="193"/>
      <c r="X16" s="193"/>
      <c r="Y16" s="193"/>
      <c r="Z16" s="193"/>
      <c r="AA16" s="193"/>
      <c r="AB16" s="193"/>
      <c r="AC16" s="193"/>
      <c r="AD16" s="193"/>
      <c r="AE16" s="193"/>
      <c r="AF16" s="193"/>
      <c r="AG16" s="193"/>
      <c r="AH16" s="193"/>
      <c r="AI16" s="193"/>
      <c r="AJ16" s="193"/>
      <c r="AK16" s="193"/>
      <c r="AL16" s="193"/>
      <c r="AM16" s="193"/>
      <c r="AN16" s="193"/>
      <c r="AO16" s="193"/>
      <c r="AP16" s="193"/>
      <c r="AQ16" s="193"/>
      <c r="AR16" s="193"/>
      <c r="AS16" s="193"/>
      <c r="AT16" s="193"/>
    </row>
    <row r="17" spans="1:46" x14ac:dyDescent="0.2">
      <c r="A17" s="193"/>
      <c r="B17" s="193"/>
      <c r="C17" s="193"/>
      <c r="D17" s="193"/>
      <c r="E17" s="193"/>
      <c r="F17" s="193"/>
      <c r="G17" s="193"/>
      <c r="H17" s="193"/>
      <c r="I17" s="193"/>
      <c r="J17" s="193"/>
      <c r="K17" s="193"/>
      <c r="L17" s="193"/>
      <c r="M17" s="193"/>
      <c r="N17" s="193"/>
      <c r="O17" s="193"/>
      <c r="P17" s="193"/>
      <c r="Q17" s="193"/>
      <c r="R17" s="193"/>
      <c r="S17" s="193"/>
      <c r="T17" s="193"/>
      <c r="U17" s="193"/>
      <c r="V17" s="193"/>
      <c r="W17" s="193"/>
      <c r="X17" s="193"/>
      <c r="Y17" s="193"/>
      <c r="Z17" s="193"/>
      <c r="AA17" s="193"/>
      <c r="AB17" s="193"/>
      <c r="AC17" s="193"/>
      <c r="AD17" s="193"/>
      <c r="AE17" s="193"/>
      <c r="AF17" s="193"/>
      <c r="AG17" s="193"/>
      <c r="AH17" s="193"/>
      <c r="AI17" s="193"/>
      <c r="AJ17" s="193"/>
      <c r="AK17" s="193"/>
      <c r="AL17" s="193"/>
      <c r="AM17" s="193"/>
      <c r="AN17" s="193"/>
      <c r="AO17" s="193"/>
      <c r="AP17" s="193"/>
      <c r="AQ17" s="193"/>
      <c r="AR17" s="193"/>
      <c r="AS17" s="193"/>
      <c r="AT17" s="193"/>
    </row>
    <row r="18" spans="1:46" x14ac:dyDescent="0.2">
      <c r="A18" s="193"/>
      <c r="B18" s="193"/>
      <c r="C18" s="193"/>
      <c r="D18" s="193"/>
      <c r="E18" s="193"/>
      <c r="F18" s="193"/>
      <c r="G18" s="193"/>
      <c r="H18" s="193"/>
      <c r="I18" s="193"/>
      <c r="J18" s="193"/>
      <c r="K18" s="193"/>
      <c r="L18" s="193"/>
      <c r="M18" s="193"/>
      <c r="N18" s="193"/>
      <c r="O18" s="193"/>
      <c r="P18" s="193"/>
      <c r="Q18" s="193"/>
      <c r="R18" s="193"/>
      <c r="S18" s="193"/>
      <c r="T18" s="193"/>
      <c r="U18" s="193"/>
      <c r="V18" s="193"/>
      <c r="W18" s="193"/>
      <c r="X18" s="193"/>
      <c r="Y18" s="193"/>
      <c r="Z18" s="193"/>
      <c r="AA18" s="193"/>
      <c r="AB18" s="193"/>
      <c r="AC18" s="193"/>
      <c r="AD18" s="193"/>
      <c r="AE18" s="193"/>
      <c r="AF18" s="193"/>
      <c r="AG18" s="193"/>
      <c r="AH18" s="193"/>
      <c r="AI18" s="193"/>
      <c r="AJ18" s="193"/>
      <c r="AK18" s="193"/>
      <c r="AL18" s="193"/>
      <c r="AM18" s="193"/>
      <c r="AN18" s="193"/>
      <c r="AO18" s="193"/>
      <c r="AP18" s="193"/>
      <c r="AQ18" s="193"/>
      <c r="AR18" s="193"/>
      <c r="AS18" s="193"/>
      <c r="AT18" s="193"/>
    </row>
    <row r="19" spans="1:46" x14ac:dyDescent="0.2">
      <c r="A19" s="193"/>
      <c r="B19" s="193"/>
      <c r="C19" s="193"/>
      <c r="D19" s="193"/>
      <c r="E19" s="193"/>
      <c r="F19" s="193"/>
      <c r="G19" s="193"/>
      <c r="H19" s="193"/>
      <c r="I19" s="193"/>
      <c r="J19" s="193"/>
      <c r="K19" s="193"/>
      <c r="L19" s="193"/>
      <c r="M19" s="193"/>
      <c r="N19" s="193"/>
      <c r="O19" s="193"/>
      <c r="P19" s="193"/>
      <c r="Q19" s="193"/>
      <c r="R19" s="193"/>
      <c r="S19" s="193"/>
      <c r="T19" s="193"/>
      <c r="U19" s="193"/>
      <c r="V19" s="193"/>
      <c r="W19" s="193"/>
      <c r="X19" s="193"/>
      <c r="Y19" s="193"/>
      <c r="Z19" s="193"/>
      <c r="AA19" s="193"/>
      <c r="AB19" s="193"/>
      <c r="AC19" s="193"/>
      <c r="AD19" s="193"/>
      <c r="AE19" s="193"/>
      <c r="AF19" s="193"/>
      <c r="AG19" s="193"/>
      <c r="AH19" s="193"/>
      <c r="AI19" s="193"/>
      <c r="AJ19" s="193"/>
      <c r="AK19" s="193"/>
      <c r="AL19" s="193"/>
      <c r="AM19" s="193"/>
      <c r="AN19" s="193"/>
      <c r="AO19" s="193"/>
      <c r="AP19" s="193"/>
      <c r="AQ19" s="193"/>
      <c r="AR19" s="193"/>
      <c r="AS19" s="193"/>
      <c r="AT19" s="193"/>
    </row>
    <row r="20" spans="1:46" x14ac:dyDescent="0.2">
      <c r="A20" s="193"/>
      <c r="B20" s="193"/>
      <c r="C20" s="193"/>
      <c r="D20" s="193"/>
      <c r="E20" s="193"/>
      <c r="F20" s="193"/>
      <c r="G20" s="193"/>
      <c r="H20" s="193"/>
      <c r="I20" s="193"/>
      <c r="J20" s="193"/>
      <c r="K20" s="193"/>
      <c r="L20" s="193"/>
      <c r="M20" s="193"/>
      <c r="N20" s="193"/>
      <c r="O20" s="193"/>
      <c r="P20" s="193"/>
      <c r="Q20" s="193"/>
      <c r="R20" s="193"/>
      <c r="S20" s="193"/>
      <c r="T20" s="193"/>
      <c r="U20" s="193"/>
      <c r="V20" s="193"/>
      <c r="W20" s="193"/>
      <c r="X20" s="193"/>
      <c r="Y20" s="193"/>
      <c r="Z20" s="193"/>
      <c r="AA20" s="193"/>
      <c r="AB20" s="193"/>
      <c r="AC20" s="193"/>
      <c r="AD20" s="193"/>
      <c r="AE20" s="193"/>
      <c r="AF20" s="193"/>
      <c r="AG20" s="193"/>
      <c r="AH20" s="193"/>
      <c r="AI20" s="193"/>
      <c r="AJ20" s="193"/>
      <c r="AK20" s="193"/>
      <c r="AL20" s="193"/>
      <c r="AM20" s="193"/>
      <c r="AN20" s="193"/>
      <c r="AO20" s="193"/>
      <c r="AP20" s="193"/>
      <c r="AQ20" s="193"/>
      <c r="AR20" s="193"/>
      <c r="AS20" s="193"/>
      <c r="AT20" s="193"/>
    </row>
    <row r="21" spans="1:46" x14ac:dyDescent="0.2">
      <c r="A21" s="193"/>
      <c r="B21" s="193"/>
      <c r="C21" s="193"/>
      <c r="D21" s="193"/>
      <c r="E21" s="193"/>
      <c r="F21" s="193"/>
      <c r="G21" s="193"/>
      <c r="H21" s="193"/>
      <c r="I21" s="193"/>
      <c r="J21" s="193"/>
      <c r="K21" s="193"/>
      <c r="L21" s="193"/>
      <c r="M21" s="193"/>
      <c r="N21" s="193"/>
      <c r="O21" s="193"/>
      <c r="P21" s="193"/>
      <c r="Q21" s="193"/>
      <c r="R21" s="193"/>
      <c r="S21" s="193"/>
      <c r="T21" s="193"/>
      <c r="U21" s="193"/>
      <c r="V21" s="193"/>
      <c r="W21" s="193"/>
      <c r="X21" s="193"/>
      <c r="Y21" s="193"/>
      <c r="Z21" s="193"/>
      <c r="AA21" s="193"/>
      <c r="AB21" s="193"/>
      <c r="AC21" s="193"/>
      <c r="AD21" s="193"/>
      <c r="AE21" s="193"/>
      <c r="AF21" s="193"/>
      <c r="AG21" s="193"/>
      <c r="AH21" s="193"/>
      <c r="AI21" s="193"/>
      <c r="AJ21" s="193"/>
      <c r="AK21" s="193"/>
      <c r="AL21" s="193"/>
      <c r="AM21" s="193"/>
      <c r="AN21" s="193"/>
      <c r="AO21" s="193"/>
      <c r="AP21" s="193"/>
      <c r="AQ21" s="193"/>
      <c r="AR21" s="193"/>
      <c r="AS21" s="193"/>
      <c r="AT21" s="193"/>
    </row>
    <row r="22" spans="1:46" x14ac:dyDescent="0.2">
      <c r="A22" s="193"/>
      <c r="B22" s="193"/>
      <c r="C22" s="193"/>
      <c r="D22" s="193"/>
      <c r="E22" s="193"/>
      <c r="F22" s="193"/>
      <c r="G22" s="193"/>
      <c r="H22" s="193"/>
      <c r="I22" s="193"/>
      <c r="J22" s="193"/>
      <c r="K22" s="193"/>
      <c r="L22" s="193"/>
      <c r="M22" s="193"/>
      <c r="N22" s="193"/>
      <c r="O22" s="193"/>
      <c r="P22" s="193"/>
      <c r="Q22" s="193"/>
      <c r="R22" s="193"/>
      <c r="S22" s="193"/>
      <c r="T22" s="193"/>
      <c r="U22" s="193"/>
      <c r="V22" s="193"/>
      <c r="W22" s="193"/>
      <c r="X22" s="193"/>
      <c r="Y22" s="193"/>
      <c r="Z22" s="193"/>
      <c r="AA22" s="193"/>
      <c r="AB22" s="193"/>
      <c r="AC22" s="193"/>
      <c r="AD22" s="193"/>
      <c r="AE22" s="193"/>
      <c r="AF22" s="193"/>
      <c r="AG22" s="193"/>
      <c r="AH22" s="193"/>
      <c r="AI22" s="193"/>
      <c r="AJ22" s="193"/>
      <c r="AK22" s="193"/>
      <c r="AL22" s="193"/>
      <c r="AM22" s="193"/>
      <c r="AN22" s="193"/>
      <c r="AO22" s="193"/>
      <c r="AP22" s="193"/>
      <c r="AQ22" s="193"/>
      <c r="AR22" s="193"/>
      <c r="AS22" s="193"/>
      <c r="AT22" s="193"/>
    </row>
    <row r="23" spans="1:46" x14ac:dyDescent="0.2">
      <c r="A23" s="193"/>
      <c r="B23" s="193"/>
      <c r="C23" s="193"/>
      <c r="D23" s="193"/>
      <c r="E23" s="193"/>
      <c r="F23" s="193"/>
      <c r="G23" s="193"/>
      <c r="H23" s="193"/>
      <c r="I23" s="193"/>
      <c r="J23" s="193"/>
      <c r="K23" s="193"/>
      <c r="L23" s="193"/>
      <c r="M23" s="193"/>
      <c r="N23" s="193"/>
      <c r="O23" s="193"/>
      <c r="P23" s="193"/>
      <c r="Q23" s="193"/>
      <c r="R23" s="193"/>
      <c r="S23" s="193"/>
      <c r="T23" s="193"/>
      <c r="U23" s="193"/>
      <c r="V23" s="193"/>
      <c r="W23" s="193"/>
      <c r="X23" s="193"/>
      <c r="Y23" s="193"/>
      <c r="Z23" s="193"/>
      <c r="AA23" s="193"/>
      <c r="AB23" s="193"/>
      <c r="AC23" s="193"/>
      <c r="AD23" s="193"/>
      <c r="AE23" s="193"/>
      <c r="AF23" s="193"/>
      <c r="AG23" s="193"/>
      <c r="AH23" s="193"/>
      <c r="AI23" s="193"/>
      <c r="AJ23" s="193"/>
      <c r="AK23" s="193"/>
      <c r="AL23" s="193"/>
      <c r="AM23" s="193"/>
      <c r="AN23" s="193"/>
      <c r="AO23" s="193"/>
      <c r="AP23" s="193"/>
      <c r="AQ23" s="193"/>
      <c r="AR23" s="193"/>
      <c r="AS23" s="193"/>
      <c r="AT23" s="193"/>
    </row>
    <row r="24" spans="1:46" x14ac:dyDescent="0.2">
      <c r="A24" s="193"/>
      <c r="B24" s="193"/>
      <c r="C24" s="193"/>
      <c r="D24" s="193"/>
      <c r="E24" s="193"/>
      <c r="F24" s="193"/>
      <c r="G24" s="193"/>
      <c r="H24" s="193"/>
      <c r="I24" s="193"/>
      <c r="J24" s="193"/>
      <c r="K24" s="193"/>
      <c r="L24" s="193"/>
      <c r="M24" s="193"/>
      <c r="N24" s="193"/>
      <c r="O24" s="193"/>
      <c r="P24" s="193"/>
      <c r="Q24" s="193"/>
      <c r="R24" s="193"/>
      <c r="S24" s="193"/>
      <c r="T24" s="193"/>
      <c r="U24" s="193"/>
      <c r="V24" s="193"/>
      <c r="W24" s="193"/>
      <c r="X24" s="193"/>
      <c r="Y24" s="193"/>
      <c r="Z24" s="193"/>
      <c r="AA24" s="193"/>
      <c r="AB24" s="193"/>
      <c r="AC24" s="193"/>
      <c r="AD24" s="193"/>
      <c r="AE24" s="193"/>
      <c r="AF24" s="193"/>
      <c r="AG24" s="193"/>
      <c r="AH24" s="193"/>
      <c r="AI24" s="193"/>
      <c r="AJ24" s="193"/>
      <c r="AK24" s="193"/>
      <c r="AL24" s="193"/>
      <c r="AM24" s="193"/>
      <c r="AN24" s="193"/>
      <c r="AO24" s="193"/>
      <c r="AP24" s="193"/>
      <c r="AQ24" s="193"/>
      <c r="AR24" s="193"/>
      <c r="AS24" s="193"/>
      <c r="AT24" s="193"/>
    </row>
    <row r="25" spans="1:46" x14ac:dyDescent="0.2">
      <c r="A25" s="193"/>
      <c r="B25" s="193"/>
      <c r="C25" s="193"/>
      <c r="D25" s="193"/>
      <c r="E25" s="193"/>
      <c r="F25" s="193"/>
      <c r="G25" s="193"/>
      <c r="H25" s="193"/>
      <c r="I25" s="193"/>
      <c r="J25" s="193"/>
      <c r="K25" s="193"/>
      <c r="L25" s="193"/>
      <c r="M25" s="193"/>
      <c r="N25" s="193"/>
      <c r="O25" s="193"/>
      <c r="P25" s="193"/>
      <c r="Q25" s="193"/>
      <c r="R25" s="193"/>
      <c r="S25" s="193"/>
      <c r="T25" s="193"/>
      <c r="U25" s="193"/>
      <c r="V25" s="193"/>
      <c r="W25" s="193"/>
      <c r="X25" s="193"/>
      <c r="Y25" s="193"/>
      <c r="Z25" s="193"/>
      <c r="AA25" s="193"/>
      <c r="AB25" s="193"/>
      <c r="AC25" s="193"/>
      <c r="AD25" s="193"/>
      <c r="AE25" s="193"/>
      <c r="AF25" s="193"/>
      <c r="AG25" s="193"/>
      <c r="AH25" s="193"/>
      <c r="AI25" s="193"/>
      <c r="AJ25" s="193"/>
      <c r="AK25" s="193"/>
      <c r="AL25" s="193"/>
      <c r="AM25" s="193"/>
      <c r="AN25" s="193"/>
      <c r="AO25" s="193"/>
      <c r="AP25" s="193"/>
      <c r="AQ25" s="193"/>
      <c r="AR25" s="193"/>
      <c r="AS25" s="193"/>
      <c r="AT25" s="193"/>
    </row>
    <row r="26" spans="1:46" x14ac:dyDescent="0.2">
      <c r="A26" s="193"/>
      <c r="B26" s="193"/>
      <c r="C26" s="193"/>
      <c r="D26" s="193"/>
      <c r="E26" s="193"/>
      <c r="F26" s="193"/>
      <c r="G26" s="193"/>
      <c r="H26" s="193"/>
      <c r="I26" s="193"/>
      <c r="J26" s="193"/>
      <c r="K26" s="193"/>
      <c r="L26" s="193"/>
      <c r="M26" s="193"/>
      <c r="N26" s="193"/>
      <c r="O26" s="193"/>
      <c r="P26" s="193"/>
      <c r="Q26" s="193"/>
      <c r="R26" s="193"/>
      <c r="S26" s="193"/>
      <c r="T26" s="193"/>
      <c r="U26" s="193"/>
      <c r="V26" s="193"/>
      <c r="W26" s="193"/>
      <c r="X26" s="193"/>
      <c r="Y26" s="193"/>
      <c r="Z26" s="193"/>
      <c r="AA26" s="193"/>
      <c r="AB26" s="193"/>
      <c r="AC26" s="193"/>
      <c r="AD26" s="193"/>
      <c r="AE26" s="193"/>
      <c r="AF26" s="193"/>
      <c r="AG26" s="193"/>
      <c r="AH26" s="193"/>
      <c r="AI26" s="193"/>
      <c r="AJ26" s="193"/>
      <c r="AK26" s="193"/>
      <c r="AL26" s="193"/>
      <c r="AM26" s="193"/>
      <c r="AN26" s="193"/>
      <c r="AO26" s="193"/>
      <c r="AP26" s="193"/>
      <c r="AQ26" s="193"/>
      <c r="AR26" s="193"/>
      <c r="AS26" s="193"/>
      <c r="AT26" s="193"/>
    </row>
    <row r="27" spans="1:46" x14ac:dyDescent="0.2">
      <c r="A27" s="193"/>
      <c r="B27" s="193"/>
      <c r="C27" s="193"/>
      <c r="D27" s="193"/>
      <c r="E27" s="193"/>
      <c r="F27" s="193"/>
      <c r="G27" s="193"/>
      <c r="H27" s="193"/>
      <c r="I27" s="193"/>
      <c r="J27" s="193"/>
      <c r="K27" s="193"/>
      <c r="L27" s="193"/>
      <c r="M27" s="193"/>
      <c r="N27" s="193"/>
      <c r="O27" s="193"/>
      <c r="P27" s="193"/>
      <c r="Q27" s="193"/>
      <c r="R27" s="193"/>
      <c r="S27" s="193"/>
      <c r="T27" s="193"/>
      <c r="U27" s="193"/>
      <c r="V27" s="193"/>
      <c r="W27" s="193"/>
      <c r="X27" s="193"/>
      <c r="Y27" s="193"/>
      <c r="Z27" s="193"/>
      <c r="AA27" s="193"/>
      <c r="AB27" s="193"/>
      <c r="AC27" s="193"/>
      <c r="AD27" s="193"/>
      <c r="AE27" s="193"/>
      <c r="AF27" s="193"/>
      <c r="AG27" s="193"/>
      <c r="AH27" s="193"/>
      <c r="AI27" s="193"/>
      <c r="AJ27" s="193"/>
      <c r="AK27" s="193"/>
      <c r="AL27" s="193"/>
      <c r="AM27" s="193"/>
      <c r="AN27" s="193"/>
      <c r="AO27" s="193"/>
      <c r="AP27" s="193"/>
      <c r="AQ27" s="193"/>
      <c r="AR27" s="193"/>
      <c r="AS27" s="193"/>
      <c r="AT27" s="193"/>
    </row>
    <row r="28" spans="1:46" x14ac:dyDescent="0.2">
      <c r="A28" s="193"/>
      <c r="B28" s="193"/>
      <c r="C28" s="193"/>
      <c r="D28" s="193"/>
      <c r="E28" s="193"/>
      <c r="F28" s="193"/>
      <c r="G28" s="193"/>
      <c r="H28" s="193"/>
      <c r="I28" s="193"/>
      <c r="J28" s="193"/>
      <c r="K28" s="193"/>
      <c r="L28" s="193"/>
      <c r="M28" s="193"/>
      <c r="N28" s="193"/>
      <c r="O28" s="193"/>
      <c r="P28" s="193"/>
      <c r="Q28" s="193"/>
      <c r="R28" s="193"/>
      <c r="S28" s="193"/>
      <c r="T28" s="193"/>
      <c r="U28" s="193"/>
      <c r="V28" s="193"/>
      <c r="W28" s="193"/>
      <c r="X28" s="193"/>
      <c r="Y28" s="193"/>
      <c r="Z28" s="193"/>
      <c r="AA28" s="193"/>
      <c r="AB28" s="193"/>
      <c r="AC28" s="193"/>
      <c r="AD28" s="193"/>
      <c r="AE28" s="193"/>
      <c r="AF28" s="193"/>
      <c r="AG28" s="193"/>
      <c r="AH28" s="193"/>
      <c r="AI28" s="193"/>
      <c r="AJ28" s="193"/>
      <c r="AK28" s="193"/>
      <c r="AL28" s="193"/>
      <c r="AM28" s="193"/>
      <c r="AN28" s="193"/>
      <c r="AO28" s="193"/>
      <c r="AP28" s="193"/>
      <c r="AQ28" s="193"/>
      <c r="AR28" s="193"/>
      <c r="AS28" s="193"/>
      <c r="AT28" s="193"/>
    </row>
    <row r="29" spans="1:46" x14ac:dyDescent="0.2">
      <c r="A29" s="193"/>
      <c r="B29" s="193"/>
      <c r="C29" s="193"/>
      <c r="D29" s="193"/>
      <c r="E29" s="193"/>
      <c r="F29" s="193"/>
      <c r="G29" s="193"/>
      <c r="H29" s="193"/>
      <c r="I29" s="193"/>
      <c r="J29" s="193"/>
      <c r="K29" s="193"/>
      <c r="L29" s="193"/>
      <c r="M29" s="193"/>
      <c r="N29" s="193"/>
      <c r="O29" s="193"/>
      <c r="P29" s="193"/>
      <c r="Q29" s="193"/>
      <c r="R29" s="193"/>
      <c r="S29" s="193"/>
      <c r="T29" s="193"/>
      <c r="U29" s="193"/>
      <c r="V29" s="193"/>
      <c r="W29" s="193"/>
      <c r="X29" s="193"/>
      <c r="Y29" s="193"/>
      <c r="Z29" s="193"/>
      <c r="AA29" s="193"/>
      <c r="AB29" s="193"/>
      <c r="AC29" s="193"/>
      <c r="AD29" s="193"/>
      <c r="AE29" s="193"/>
      <c r="AF29" s="193"/>
      <c r="AG29" s="193"/>
      <c r="AH29" s="193"/>
      <c r="AI29" s="193"/>
      <c r="AJ29" s="193"/>
      <c r="AK29" s="193"/>
      <c r="AL29" s="193"/>
      <c r="AM29" s="193"/>
      <c r="AN29" s="193"/>
      <c r="AO29" s="193"/>
      <c r="AP29" s="193"/>
      <c r="AQ29" s="193"/>
      <c r="AR29" s="193"/>
      <c r="AS29" s="193"/>
      <c r="AT29" s="193"/>
    </row>
    <row r="30" spans="1:46" x14ac:dyDescent="0.2">
      <c r="A30" s="193"/>
      <c r="B30" s="193"/>
      <c r="C30" s="193"/>
      <c r="D30" s="193"/>
      <c r="E30" s="193"/>
      <c r="F30" s="193"/>
      <c r="G30" s="193"/>
      <c r="H30" s="193"/>
      <c r="I30" s="193"/>
      <c r="J30" s="193"/>
      <c r="K30" s="193"/>
      <c r="L30" s="193"/>
      <c r="M30" s="193"/>
      <c r="N30" s="193"/>
      <c r="O30" s="193"/>
      <c r="P30" s="193"/>
      <c r="Q30" s="193"/>
      <c r="R30" s="193"/>
      <c r="S30" s="193"/>
      <c r="T30" s="193"/>
      <c r="U30" s="193"/>
      <c r="V30" s="193"/>
      <c r="W30" s="193"/>
      <c r="X30" s="193"/>
      <c r="Y30" s="193"/>
      <c r="Z30" s="193"/>
      <c r="AA30" s="193"/>
      <c r="AB30" s="193"/>
      <c r="AC30" s="193"/>
      <c r="AD30" s="193"/>
      <c r="AE30" s="193"/>
      <c r="AF30" s="193"/>
      <c r="AG30" s="193"/>
      <c r="AH30" s="193"/>
      <c r="AI30" s="193"/>
      <c r="AJ30" s="193"/>
      <c r="AK30" s="193"/>
      <c r="AL30" s="193"/>
      <c r="AM30" s="193"/>
      <c r="AN30" s="193"/>
      <c r="AO30" s="193"/>
      <c r="AP30" s="193"/>
      <c r="AQ30" s="193"/>
      <c r="AR30" s="193"/>
      <c r="AS30" s="193"/>
      <c r="AT30" s="193"/>
    </row>
    <row r="31" spans="1:46" x14ac:dyDescent="0.2">
      <c r="A31" s="193"/>
      <c r="B31" s="193"/>
      <c r="C31" s="193"/>
      <c r="D31" s="193"/>
      <c r="E31" s="193"/>
      <c r="F31" s="193"/>
      <c r="G31" s="193"/>
      <c r="H31" s="193"/>
      <c r="I31" s="193"/>
      <c r="J31" s="193"/>
      <c r="K31" s="193"/>
      <c r="L31" s="193"/>
      <c r="M31" s="193"/>
      <c r="N31" s="193"/>
      <c r="O31" s="193"/>
      <c r="P31" s="193"/>
      <c r="Q31" s="193"/>
      <c r="R31" s="193"/>
      <c r="S31" s="193"/>
      <c r="T31" s="193"/>
      <c r="U31" s="193"/>
      <c r="V31" s="193"/>
      <c r="W31" s="193"/>
      <c r="X31" s="193"/>
      <c r="Y31" s="193"/>
      <c r="Z31" s="193"/>
      <c r="AA31" s="193"/>
      <c r="AB31" s="193"/>
      <c r="AC31" s="193"/>
      <c r="AD31" s="193"/>
      <c r="AE31" s="193"/>
      <c r="AF31" s="193"/>
      <c r="AG31" s="193"/>
      <c r="AH31" s="193"/>
      <c r="AI31" s="193"/>
      <c r="AJ31" s="193"/>
      <c r="AK31" s="193"/>
      <c r="AL31" s="193"/>
      <c r="AM31" s="193"/>
      <c r="AN31" s="193"/>
      <c r="AO31" s="193"/>
      <c r="AP31" s="193"/>
      <c r="AQ31" s="193"/>
      <c r="AR31" s="193"/>
      <c r="AS31" s="193"/>
      <c r="AT31" s="193"/>
    </row>
    <row r="32" spans="1:46" x14ac:dyDescent="0.2">
      <c r="A32" s="193"/>
      <c r="B32" s="193"/>
      <c r="C32" s="193"/>
      <c r="D32" s="193"/>
      <c r="E32" s="193"/>
      <c r="F32" s="193"/>
      <c r="G32" s="193"/>
      <c r="H32" s="193"/>
      <c r="I32" s="193"/>
      <c r="J32" s="193"/>
      <c r="K32" s="193"/>
      <c r="L32" s="193"/>
      <c r="M32" s="193"/>
      <c r="N32" s="193"/>
      <c r="O32" s="193"/>
      <c r="P32" s="193"/>
      <c r="Q32" s="193"/>
      <c r="R32" s="193"/>
      <c r="S32" s="193"/>
      <c r="T32" s="193"/>
      <c r="U32" s="193"/>
      <c r="V32" s="193"/>
      <c r="W32" s="193"/>
      <c r="X32" s="193"/>
      <c r="Y32" s="193"/>
      <c r="Z32" s="193"/>
      <c r="AA32" s="193"/>
      <c r="AB32" s="193"/>
      <c r="AC32" s="193"/>
      <c r="AD32" s="193"/>
      <c r="AE32" s="193"/>
      <c r="AF32" s="193"/>
      <c r="AG32" s="193"/>
      <c r="AH32" s="193"/>
      <c r="AI32" s="193"/>
      <c r="AJ32" s="193"/>
      <c r="AK32" s="193"/>
      <c r="AL32" s="193"/>
      <c r="AM32" s="193"/>
      <c r="AN32" s="193"/>
      <c r="AO32" s="193"/>
      <c r="AP32" s="193"/>
      <c r="AQ32" s="193"/>
      <c r="AR32" s="193"/>
      <c r="AS32" s="193"/>
      <c r="AT32" s="193"/>
    </row>
    <row r="33" spans="1:49" x14ac:dyDescent="0.2">
      <c r="A33" s="193"/>
      <c r="B33" s="193"/>
      <c r="C33" s="193"/>
      <c r="D33" s="193"/>
      <c r="E33" s="193"/>
      <c r="F33" s="193"/>
      <c r="G33" s="193"/>
      <c r="H33" s="193"/>
      <c r="I33" s="193"/>
      <c r="J33" s="193"/>
      <c r="K33" s="193"/>
      <c r="L33" s="193"/>
      <c r="M33" s="193"/>
      <c r="N33" s="193"/>
      <c r="O33" s="193"/>
      <c r="P33" s="193"/>
      <c r="Q33" s="193"/>
      <c r="R33" s="193"/>
      <c r="S33" s="193"/>
      <c r="T33" s="193"/>
      <c r="U33" s="193"/>
      <c r="V33" s="193"/>
      <c r="W33" s="193"/>
      <c r="X33" s="193"/>
      <c r="Y33" s="193"/>
      <c r="Z33" s="193"/>
      <c r="AA33" s="193"/>
      <c r="AB33" s="193"/>
      <c r="AC33" s="193"/>
      <c r="AD33" s="193"/>
      <c r="AE33" s="193"/>
      <c r="AF33" s="193"/>
      <c r="AG33" s="193"/>
      <c r="AH33" s="193"/>
      <c r="AI33" s="193"/>
      <c r="AJ33" s="193"/>
      <c r="AK33" s="193"/>
      <c r="AL33" s="193"/>
      <c r="AM33" s="193"/>
      <c r="AN33" s="193"/>
      <c r="AO33" s="193"/>
      <c r="AP33" s="193"/>
      <c r="AQ33" s="193"/>
      <c r="AR33" s="193"/>
      <c r="AS33" s="193"/>
      <c r="AT33" s="193"/>
    </row>
    <row r="34" spans="1:49" x14ac:dyDescent="0.2">
      <c r="A34" s="193"/>
      <c r="B34" s="193"/>
      <c r="C34" s="193"/>
      <c r="D34" s="193"/>
      <c r="E34" s="193"/>
      <c r="F34" s="193"/>
      <c r="G34" s="193"/>
      <c r="H34" s="193"/>
      <c r="I34" s="193"/>
      <c r="J34" s="193"/>
      <c r="K34" s="193"/>
      <c r="L34" s="193"/>
      <c r="M34" s="193"/>
      <c r="N34" s="193"/>
      <c r="O34" s="193"/>
      <c r="P34" s="193"/>
      <c r="Q34" s="193"/>
      <c r="R34" s="193"/>
      <c r="S34" s="193"/>
      <c r="T34" s="193"/>
      <c r="U34" s="193"/>
      <c r="V34" s="193"/>
      <c r="W34" s="193"/>
      <c r="X34" s="193"/>
      <c r="Y34" s="193"/>
      <c r="Z34" s="193"/>
      <c r="AA34" s="193"/>
      <c r="AB34" s="193"/>
      <c r="AC34" s="193"/>
      <c r="AD34" s="193"/>
      <c r="AE34" s="193"/>
      <c r="AF34" s="193"/>
      <c r="AG34" s="193"/>
      <c r="AH34" s="193"/>
      <c r="AI34" s="193"/>
      <c r="AJ34" s="193"/>
      <c r="AK34" s="193"/>
      <c r="AL34" s="193"/>
      <c r="AM34" s="193"/>
      <c r="AN34" s="193"/>
      <c r="AO34" s="193"/>
      <c r="AP34" s="193"/>
      <c r="AQ34" s="193"/>
      <c r="AR34" s="193"/>
      <c r="AS34" s="193"/>
      <c r="AT34" s="193"/>
    </row>
    <row r="35" spans="1:49" x14ac:dyDescent="0.2">
      <c r="A35" s="193"/>
      <c r="B35" s="193"/>
      <c r="C35" s="193"/>
      <c r="D35" s="193"/>
      <c r="E35" s="193"/>
      <c r="F35" s="193"/>
      <c r="G35" s="193"/>
      <c r="H35" s="193"/>
      <c r="I35" s="193"/>
      <c r="J35" s="193"/>
      <c r="K35" s="193"/>
      <c r="L35" s="193"/>
      <c r="M35" s="193"/>
      <c r="N35" s="193"/>
      <c r="O35" s="193"/>
      <c r="P35" s="193"/>
      <c r="Q35" s="193"/>
      <c r="R35" s="193"/>
      <c r="S35" s="193"/>
      <c r="T35" s="193"/>
      <c r="U35" s="193"/>
      <c r="V35" s="193"/>
      <c r="W35" s="193"/>
      <c r="X35" s="193"/>
      <c r="Y35" s="193"/>
      <c r="Z35" s="193"/>
      <c r="AA35" s="193"/>
      <c r="AB35" s="193"/>
      <c r="AC35" s="193"/>
      <c r="AD35" s="193"/>
      <c r="AE35" s="193"/>
      <c r="AF35" s="193"/>
      <c r="AG35" s="193"/>
      <c r="AH35" s="193"/>
      <c r="AI35" s="193"/>
      <c r="AJ35" s="193"/>
      <c r="AK35" s="193"/>
      <c r="AL35" s="193"/>
      <c r="AM35" s="193"/>
      <c r="AN35" s="193"/>
      <c r="AO35" s="193"/>
      <c r="AP35" s="193"/>
      <c r="AQ35" s="193"/>
      <c r="AR35" s="193"/>
      <c r="AS35" s="193"/>
      <c r="AT35" s="193"/>
    </row>
    <row r="36" spans="1:49" x14ac:dyDescent="0.2">
      <c r="A36" s="193"/>
      <c r="B36" s="193"/>
      <c r="C36" s="193"/>
      <c r="D36" s="193"/>
      <c r="E36" s="193"/>
      <c r="F36" s="193"/>
      <c r="G36" s="193"/>
      <c r="H36" s="193"/>
      <c r="I36" s="193"/>
      <c r="J36" s="193"/>
      <c r="K36" s="193"/>
      <c r="L36" s="193"/>
      <c r="M36" s="193"/>
      <c r="N36" s="193"/>
      <c r="O36" s="193"/>
      <c r="P36" s="193"/>
      <c r="Q36" s="193"/>
      <c r="R36" s="193"/>
      <c r="S36" s="193"/>
      <c r="T36" s="193"/>
      <c r="U36" s="193"/>
      <c r="V36" s="193"/>
      <c r="W36" s="193"/>
      <c r="X36" s="193"/>
      <c r="Y36" s="193"/>
      <c r="Z36" s="193"/>
      <c r="AA36" s="193"/>
      <c r="AB36" s="193"/>
      <c r="AC36" s="193"/>
      <c r="AD36" s="193"/>
      <c r="AE36" s="193"/>
      <c r="AF36" s="193"/>
      <c r="AG36" s="193"/>
      <c r="AH36" s="193"/>
      <c r="AI36" s="193"/>
      <c r="AJ36" s="193"/>
      <c r="AK36" s="193"/>
      <c r="AL36" s="193"/>
      <c r="AM36" s="193"/>
      <c r="AN36" s="193"/>
      <c r="AO36" s="193"/>
      <c r="AP36" s="193"/>
      <c r="AQ36" s="193"/>
      <c r="AR36" s="193"/>
      <c r="AS36" s="193"/>
      <c r="AT36" s="193"/>
    </row>
    <row r="37" spans="1:49" x14ac:dyDescent="0.2">
      <c r="A37" s="193"/>
      <c r="B37" s="193"/>
      <c r="C37" s="193"/>
      <c r="D37" s="193"/>
      <c r="E37" s="193"/>
      <c r="F37" s="193"/>
      <c r="G37" s="193"/>
      <c r="H37" s="193"/>
      <c r="I37" s="193"/>
      <c r="J37" s="193"/>
      <c r="K37" s="193"/>
      <c r="L37" s="193"/>
      <c r="M37" s="193"/>
      <c r="N37" s="193"/>
      <c r="O37" s="193"/>
      <c r="P37" s="193"/>
      <c r="Q37" s="193"/>
      <c r="R37" s="193"/>
      <c r="S37" s="193"/>
      <c r="T37" s="193"/>
      <c r="U37" s="193"/>
      <c r="V37" s="193"/>
      <c r="W37" s="193"/>
      <c r="X37" s="193"/>
      <c r="Y37" s="193"/>
      <c r="Z37" s="193"/>
      <c r="AA37" s="193"/>
      <c r="AB37" s="193"/>
      <c r="AC37" s="193"/>
      <c r="AD37" s="193"/>
      <c r="AE37" s="193"/>
      <c r="AF37" s="193"/>
      <c r="AG37" s="193"/>
      <c r="AH37" s="193"/>
      <c r="AI37" s="193"/>
      <c r="AJ37" s="193"/>
      <c r="AK37" s="193"/>
      <c r="AL37" s="193"/>
      <c r="AM37" s="193"/>
      <c r="AN37" s="193"/>
      <c r="AO37" s="193"/>
      <c r="AP37" s="193"/>
      <c r="AQ37" s="193"/>
      <c r="AR37" s="193"/>
      <c r="AS37" s="193"/>
      <c r="AT37" s="193"/>
    </row>
    <row r="38" spans="1:49" x14ac:dyDescent="0.2">
      <c r="A38" s="193"/>
      <c r="B38" s="193"/>
      <c r="C38" s="193"/>
      <c r="D38" s="193"/>
      <c r="E38" s="193"/>
      <c r="F38" s="193"/>
      <c r="G38" s="193"/>
      <c r="H38" s="193"/>
      <c r="I38" s="193"/>
      <c r="J38" s="193"/>
      <c r="K38" s="193"/>
      <c r="L38" s="193"/>
      <c r="M38" s="193"/>
      <c r="N38" s="193"/>
      <c r="O38" s="193"/>
      <c r="P38" s="193"/>
      <c r="Q38" s="193"/>
      <c r="R38" s="193"/>
      <c r="S38" s="193"/>
      <c r="T38" s="193"/>
      <c r="U38" s="193"/>
      <c r="V38" s="193"/>
      <c r="W38" s="193"/>
      <c r="X38" s="193"/>
      <c r="Y38" s="193"/>
      <c r="Z38" s="193"/>
      <c r="AA38" s="193"/>
      <c r="AB38" s="193"/>
      <c r="AC38" s="193"/>
      <c r="AD38" s="193"/>
      <c r="AE38" s="193"/>
      <c r="AF38" s="193"/>
      <c r="AG38" s="193"/>
      <c r="AH38" s="193"/>
      <c r="AI38" s="193"/>
      <c r="AJ38" s="193"/>
      <c r="AK38" s="193"/>
      <c r="AL38" s="193"/>
      <c r="AM38" s="193"/>
      <c r="AN38" s="193"/>
      <c r="AO38" s="193"/>
      <c r="AP38" s="193"/>
      <c r="AQ38" s="193"/>
      <c r="AR38" s="193"/>
      <c r="AS38" s="193"/>
      <c r="AT38" s="193"/>
    </row>
    <row r="39" spans="1:49" x14ac:dyDescent="0.2">
      <c r="A39" s="193"/>
      <c r="B39" s="193"/>
      <c r="C39" s="193"/>
      <c r="D39" s="193"/>
      <c r="E39" s="193"/>
      <c r="F39" s="193"/>
      <c r="G39" s="193"/>
      <c r="H39" s="193"/>
      <c r="I39" s="193"/>
      <c r="J39" s="193"/>
      <c r="K39" s="193"/>
      <c r="L39" s="193"/>
      <c r="M39" s="193"/>
      <c r="N39" s="193"/>
      <c r="O39" s="193"/>
      <c r="P39" s="193"/>
      <c r="Q39" s="193"/>
      <c r="R39" s="193"/>
      <c r="S39" s="193"/>
      <c r="T39" s="193"/>
      <c r="U39" s="193"/>
      <c r="V39" s="193"/>
      <c r="W39" s="193"/>
      <c r="X39" s="193"/>
      <c r="Y39" s="193"/>
      <c r="Z39" s="193"/>
      <c r="AA39" s="193"/>
      <c r="AB39" s="193"/>
      <c r="AC39" s="193"/>
      <c r="AD39" s="193"/>
      <c r="AE39" s="193"/>
      <c r="AF39" s="193"/>
      <c r="AG39" s="193"/>
      <c r="AH39" s="193"/>
      <c r="AI39" s="193"/>
      <c r="AJ39" s="193"/>
      <c r="AK39" s="193"/>
      <c r="AL39" s="193"/>
      <c r="AM39" s="193"/>
      <c r="AN39" s="193"/>
      <c r="AO39" s="193"/>
      <c r="AP39" s="193"/>
      <c r="AQ39" s="193"/>
      <c r="AR39" s="193"/>
      <c r="AS39" s="193"/>
      <c r="AT39" s="193"/>
      <c r="AU39" s="193"/>
      <c r="AV39" s="193"/>
      <c r="AW39" s="193"/>
    </row>
    <row r="40" spans="1:49" x14ac:dyDescent="0.2">
      <c r="A40" s="193"/>
      <c r="B40" s="193"/>
      <c r="C40" s="193"/>
      <c r="D40" s="193"/>
      <c r="E40" s="193"/>
      <c r="F40" s="193"/>
      <c r="G40" s="193"/>
      <c r="H40" s="193"/>
      <c r="I40" s="193"/>
      <c r="J40" s="193"/>
      <c r="K40" s="193"/>
      <c r="L40" s="193"/>
      <c r="M40" s="193"/>
      <c r="N40" s="193"/>
      <c r="O40" s="193"/>
      <c r="P40" s="193"/>
      <c r="Q40" s="193"/>
      <c r="R40" s="193"/>
      <c r="S40" s="193"/>
      <c r="T40" s="193"/>
      <c r="U40" s="193"/>
      <c r="V40" s="193"/>
      <c r="W40" s="193"/>
      <c r="X40" s="193"/>
      <c r="Y40" s="193"/>
      <c r="Z40" s="193"/>
      <c r="AA40" s="193"/>
      <c r="AB40" s="193"/>
      <c r="AC40" s="193"/>
      <c r="AD40" s="193"/>
      <c r="AE40" s="193"/>
      <c r="AF40" s="193"/>
      <c r="AG40" s="193"/>
      <c r="AH40" s="193"/>
      <c r="AI40" s="193"/>
      <c r="AJ40" s="193"/>
      <c r="AK40" s="193"/>
      <c r="AL40" s="193"/>
      <c r="AM40" s="193"/>
      <c r="AN40" s="193"/>
      <c r="AO40" s="193"/>
      <c r="AP40" s="193"/>
      <c r="AQ40" s="193"/>
      <c r="AR40" s="193"/>
      <c r="AS40" s="193"/>
      <c r="AT40" s="193"/>
      <c r="AU40" s="193"/>
      <c r="AV40" s="193"/>
      <c r="AW40" s="193"/>
    </row>
    <row r="41" spans="1:49" x14ac:dyDescent="0.2">
      <c r="A41" s="193"/>
      <c r="B41" s="193"/>
      <c r="C41" s="193"/>
      <c r="D41" s="193"/>
      <c r="E41" s="193"/>
      <c r="F41" s="193"/>
      <c r="G41" s="193"/>
      <c r="H41" s="193"/>
      <c r="I41" s="193"/>
      <c r="J41" s="193"/>
      <c r="K41" s="193"/>
      <c r="L41" s="193"/>
      <c r="M41" s="193"/>
      <c r="N41" s="193"/>
      <c r="O41" s="193"/>
      <c r="P41" s="193"/>
      <c r="Q41" s="193"/>
      <c r="R41" s="193"/>
      <c r="S41" s="193"/>
      <c r="T41" s="193"/>
      <c r="U41" s="193"/>
      <c r="V41" s="193"/>
      <c r="W41" s="193"/>
      <c r="X41" s="193"/>
      <c r="Y41" s="193"/>
      <c r="Z41" s="193"/>
      <c r="AA41" s="193"/>
      <c r="AB41" s="193"/>
      <c r="AC41" s="193"/>
      <c r="AD41" s="193"/>
      <c r="AE41" s="193"/>
      <c r="AF41" s="193"/>
      <c r="AG41" s="193"/>
      <c r="AH41" s="193"/>
      <c r="AI41" s="193"/>
      <c r="AJ41" s="193"/>
      <c r="AK41" s="193"/>
      <c r="AL41" s="193"/>
      <c r="AM41" s="193"/>
      <c r="AN41" s="193"/>
      <c r="AO41" s="193"/>
      <c r="AP41" s="193"/>
      <c r="AQ41" s="193"/>
      <c r="AR41" s="193"/>
      <c r="AS41" s="193"/>
      <c r="AT41" s="193"/>
      <c r="AU41" s="193"/>
      <c r="AV41" s="193"/>
      <c r="AW41" s="193"/>
    </row>
    <row r="42" spans="1:49" x14ac:dyDescent="0.2">
      <c r="A42" s="193"/>
      <c r="B42" s="193"/>
      <c r="C42" s="193"/>
      <c r="D42" s="193"/>
      <c r="E42" s="193"/>
      <c r="F42" s="193"/>
      <c r="G42" s="193"/>
      <c r="H42" s="193"/>
      <c r="I42" s="193"/>
      <c r="J42" s="193"/>
      <c r="K42" s="193"/>
      <c r="L42" s="193"/>
      <c r="M42" s="193"/>
      <c r="N42" s="193"/>
      <c r="O42" s="193"/>
      <c r="P42" s="193"/>
      <c r="Q42" s="193"/>
      <c r="R42" s="193"/>
      <c r="S42" s="193"/>
      <c r="T42" s="193"/>
      <c r="U42" s="193"/>
      <c r="V42" s="193"/>
      <c r="W42" s="193"/>
      <c r="X42" s="193"/>
      <c r="Y42" s="193"/>
      <c r="Z42" s="193"/>
      <c r="AA42" s="193"/>
      <c r="AB42" s="193"/>
      <c r="AC42" s="193"/>
      <c r="AD42" s="193"/>
      <c r="AE42" s="193"/>
      <c r="AF42" s="193"/>
      <c r="AG42" s="193"/>
      <c r="AH42" s="193"/>
      <c r="AI42" s="193"/>
      <c r="AJ42" s="193"/>
      <c r="AK42" s="193"/>
      <c r="AL42" s="193"/>
      <c r="AM42" s="193"/>
      <c r="AN42" s="193"/>
      <c r="AO42" s="193"/>
      <c r="AP42" s="193"/>
      <c r="AQ42" s="193"/>
      <c r="AR42" s="193"/>
      <c r="AS42" s="193"/>
      <c r="AT42" s="193"/>
      <c r="AU42" s="193"/>
      <c r="AV42" s="193"/>
      <c r="AW42" s="193"/>
    </row>
    <row r="43" spans="1:49" x14ac:dyDescent="0.2">
      <c r="A43" s="193"/>
      <c r="B43" s="193"/>
      <c r="C43" s="193"/>
      <c r="D43" s="193"/>
      <c r="E43" s="193"/>
      <c r="F43" s="193"/>
      <c r="G43" s="193"/>
      <c r="H43" s="193"/>
      <c r="I43" s="193"/>
      <c r="J43" s="193"/>
      <c r="K43" s="193"/>
      <c r="L43" s="193"/>
      <c r="M43" s="193"/>
      <c r="N43" s="193"/>
      <c r="O43" s="193"/>
      <c r="P43" s="193"/>
      <c r="Q43" s="193"/>
      <c r="R43" s="193"/>
      <c r="S43" s="193"/>
      <c r="T43" s="193"/>
      <c r="U43" s="193"/>
      <c r="V43" s="193"/>
      <c r="W43" s="193"/>
      <c r="X43" s="193"/>
      <c r="Y43" s="193"/>
      <c r="Z43" s="193"/>
      <c r="AA43" s="193"/>
      <c r="AB43" s="193"/>
      <c r="AC43" s="193"/>
      <c r="AD43" s="193"/>
      <c r="AE43" s="193"/>
      <c r="AF43" s="193"/>
      <c r="AG43" s="193"/>
      <c r="AH43" s="193"/>
      <c r="AI43" s="193"/>
      <c r="AJ43" s="193"/>
      <c r="AK43" s="193"/>
      <c r="AL43" s="193"/>
      <c r="AM43" s="193"/>
      <c r="AN43" s="193"/>
      <c r="AO43" s="193"/>
      <c r="AP43" s="193"/>
      <c r="AQ43" s="193"/>
      <c r="AR43" s="193"/>
      <c r="AS43" s="193"/>
      <c r="AT43" s="193"/>
      <c r="AU43" s="193"/>
      <c r="AV43" s="193"/>
      <c r="AW43" s="193"/>
    </row>
    <row r="44" spans="1:49" x14ac:dyDescent="0.2">
      <c r="A44" s="193"/>
      <c r="B44" s="193"/>
      <c r="C44" s="193"/>
      <c r="D44" s="193"/>
      <c r="E44" s="193"/>
      <c r="F44" s="193"/>
      <c r="G44" s="193"/>
      <c r="H44" s="193"/>
      <c r="I44" s="193"/>
      <c r="J44" s="193"/>
      <c r="K44" s="193"/>
      <c r="L44" s="193"/>
      <c r="M44" s="193"/>
      <c r="N44" s="193"/>
      <c r="O44" s="193"/>
      <c r="P44" s="193"/>
      <c r="Q44" s="193"/>
      <c r="R44" s="193"/>
      <c r="S44" s="193"/>
      <c r="T44" s="193"/>
      <c r="U44" s="193"/>
      <c r="V44" s="193"/>
      <c r="W44" s="193"/>
      <c r="X44" s="193"/>
      <c r="Y44" s="193"/>
      <c r="Z44" s="193"/>
      <c r="AA44" s="193"/>
      <c r="AB44" s="193"/>
      <c r="AC44" s="193"/>
      <c r="AD44" s="193"/>
      <c r="AE44" s="193"/>
      <c r="AF44" s="193"/>
      <c r="AG44" s="193"/>
      <c r="AH44" s="193"/>
      <c r="AI44" s="193"/>
      <c r="AJ44" s="193"/>
      <c r="AK44" s="193"/>
      <c r="AL44" s="193"/>
      <c r="AM44" s="193"/>
      <c r="AN44" s="193"/>
      <c r="AO44" s="193"/>
      <c r="AP44" s="193"/>
      <c r="AQ44" s="193"/>
      <c r="AR44" s="193"/>
      <c r="AS44" s="193"/>
      <c r="AT44" s="193"/>
      <c r="AU44" s="193"/>
      <c r="AV44" s="193"/>
      <c r="AW44" s="193"/>
    </row>
    <row r="45" spans="1:49" x14ac:dyDescent="0.2">
      <c r="A45" s="193"/>
      <c r="B45" s="193"/>
      <c r="C45" s="193"/>
      <c r="D45" s="193"/>
      <c r="E45" s="193"/>
      <c r="F45" s="193"/>
      <c r="G45" s="193"/>
      <c r="H45" s="193"/>
      <c r="I45" s="193"/>
      <c r="J45" s="193"/>
      <c r="K45" s="193"/>
      <c r="L45" s="193"/>
      <c r="M45" s="193"/>
      <c r="N45" s="193"/>
      <c r="O45" s="193"/>
      <c r="P45" s="193"/>
      <c r="Q45" s="193"/>
      <c r="R45" s="193"/>
      <c r="S45" s="193"/>
      <c r="T45" s="193"/>
      <c r="U45" s="193"/>
      <c r="V45" s="193"/>
      <c r="W45" s="193"/>
      <c r="X45" s="193"/>
      <c r="Y45" s="193"/>
      <c r="Z45" s="193"/>
      <c r="AA45" s="193"/>
      <c r="AB45" s="193"/>
      <c r="AC45" s="193"/>
      <c r="AD45" s="193"/>
      <c r="AE45" s="193"/>
      <c r="AF45" s="193"/>
      <c r="AG45" s="193"/>
      <c r="AH45" s="193"/>
      <c r="AI45" s="193"/>
      <c r="AJ45" s="193"/>
      <c r="AK45" s="193"/>
      <c r="AL45" s="193"/>
      <c r="AM45" s="193"/>
      <c r="AN45" s="193"/>
      <c r="AO45" s="193"/>
      <c r="AP45" s="193"/>
      <c r="AQ45" s="193"/>
      <c r="AR45" s="193"/>
      <c r="AS45" s="193"/>
      <c r="AT45" s="193"/>
      <c r="AU45" s="193"/>
      <c r="AV45" s="193"/>
      <c r="AW45" s="193"/>
    </row>
    <row r="46" spans="1:49" x14ac:dyDescent="0.2">
      <c r="A46" s="193"/>
      <c r="B46" s="193"/>
      <c r="C46" s="193"/>
      <c r="D46" s="193"/>
      <c r="E46" s="193"/>
      <c r="F46" s="193"/>
      <c r="G46" s="193"/>
      <c r="H46" s="193"/>
      <c r="I46" s="193"/>
      <c r="J46" s="193"/>
      <c r="K46" s="193"/>
      <c r="L46" s="193"/>
      <c r="M46" s="193"/>
      <c r="N46" s="193"/>
      <c r="O46" s="193"/>
      <c r="P46" s="193"/>
      <c r="Q46" s="193"/>
      <c r="R46" s="193"/>
      <c r="S46" s="193"/>
      <c r="T46" s="193"/>
      <c r="U46" s="193"/>
      <c r="V46" s="193"/>
      <c r="W46" s="193"/>
      <c r="X46" s="193"/>
      <c r="Y46" s="193"/>
      <c r="Z46" s="193"/>
      <c r="AA46" s="193"/>
      <c r="AB46" s="193"/>
      <c r="AC46" s="193"/>
      <c r="AD46" s="193"/>
      <c r="AE46" s="193"/>
      <c r="AF46" s="193"/>
      <c r="AG46" s="193"/>
      <c r="AH46" s="193"/>
      <c r="AI46" s="193"/>
      <c r="AJ46" s="193"/>
      <c r="AK46" s="193"/>
      <c r="AL46" s="193"/>
      <c r="AM46" s="193"/>
      <c r="AN46" s="193"/>
      <c r="AO46" s="193"/>
      <c r="AP46" s="193"/>
      <c r="AQ46" s="193"/>
      <c r="AR46" s="193"/>
      <c r="AS46" s="193"/>
      <c r="AT46" s="193"/>
      <c r="AU46" s="193"/>
      <c r="AV46" s="193"/>
      <c r="AW46" s="193"/>
    </row>
    <row r="47" spans="1:49" x14ac:dyDescent="0.2">
      <c r="A47" s="193"/>
      <c r="B47" s="193"/>
      <c r="C47" s="193"/>
      <c r="D47" s="193"/>
      <c r="E47" s="193"/>
      <c r="F47" s="193"/>
      <c r="G47" s="193"/>
      <c r="H47" s="193"/>
      <c r="I47" s="193"/>
      <c r="J47" s="193"/>
      <c r="K47" s="193"/>
      <c r="L47" s="193"/>
      <c r="M47" s="193"/>
      <c r="N47" s="193"/>
      <c r="O47" s="193"/>
      <c r="P47" s="193"/>
      <c r="Q47" s="193"/>
      <c r="R47" s="193"/>
      <c r="S47" s="193"/>
      <c r="T47" s="193"/>
      <c r="U47" s="193"/>
      <c r="V47" s="193"/>
      <c r="W47" s="193"/>
      <c r="X47" s="193"/>
      <c r="Y47" s="193"/>
      <c r="Z47" s="193"/>
      <c r="AA47" s="193"/>
      <c r="AB47" s="193"/>
      <c r="AC47" s="193"/>
      <c r="AD47" s="193"/>
      <c r="AE47" s="193"/>
      <c r="AF47" s="193"/>
      <c r="AG47" s="193"/>
      <c r="AH47" s="193"/>
      <c r="AI47" s="193"/>
      <c r="AJ47" s="193"/>
      <c r="AK47" s="193"/>
      <c r="AL47" s="193"/>
      <c r="AM47" s="193"/>
      <c r="AN47" s="193"/>
      <c r="AO47" s="193"/>
      <c r="AP47" s="193"/>
      <c r="AQ47" s="193"/>
      <c r="AR47" s="193"/>
      <c r="AS47" s="193"/>
      <c r="AT47" s="193"/>
      <c r="AU47" s="193"/>
      <c r="AV47" s="193"/>
      <c r="AW47" s="193"/>
    </row>
    <row r="48" spans="1:49" x14ac:dyDescent="0.2">
      <c r="A48" s="193"/>
      <c r="B48" s="193"/>
      <c r="C48" s="193"/>
      <c r="D48" s="193"/>
      <c r="E48" s="193"/>
      <c r="F48" s="193"/>
      <c r="G48" s="193"/>
      <c r="H48" s="193"/>
      <c r="I48" s="193"/>
      <c r="J48" s="193"/>
      <c r="K48" s="193"/>
      <c r="L48" s="193"/>
      <c r="M48" s="193"/>
      <c r="N48" s="193"/>
      <c r="O48" s="193"/>
      <c r="P48" s="193"/>
      <c r="Q48" s="193"/>
      <c r="R48" s="193"/>
      <c r="S48" s="193"/>
      <c r="T48" s="193"/>
      <c r="U48" s="193"/>
      <c r="V48" s="193"/>
      <c r="W48" s="193"/>
      <c r="X48" s="193"/>
      <c r="Y48" s="193"/>
      <c r="Z48" s="193"/>
      <c r="AA48" s="193"/>
      <c r="AB48" s="193"/>
      <c r="AC48" s="193"/>
      <c r="AD48" s="193"/>
      <c r="AE48" s="193"/>
      <c r="AF48" s="193"/>
      <c r="AG48" s="193"/>
      <c r="AH48" s="193"/>
      <c r="AI48" s="193"/>
      <c r="AJ48" s="193"/>
      <c r="AK48" s="193"/>
      <c r="AL48" s="193"/>
      <c r="AM48" s="193"/>
      <c r="AN48" s="193"/>
      <c r="AO48" s="193"/>
      <c r="AP48" s="193"/>
      <c r="AQ48" s="193"/>
      <c r="AR48" s="193"/>
      <c r="AS48" s="193"/>
      <c r="AT48" s="193"/>
      <c r="AU48" s="193"/>
      <c r="AV48" s="193"/>
      <c r="AW48" s="193"/>
    </row>
    <row r="49" spans="1:49" x14ac:dyDescent="0.2">
      <c r="A49" s="193"/>
      <c r="B49" s="193"/>
      <c r="C49" s="193"/>
      <c r="D49" s="193"/>
      <c r="E49" s="193"/>
      <c r="F49" s="193"/>
      <c r="G49" s="193"/>
      <c r="H49" s="193"/>
      <c r="I49" s="193"/>
      <c r="J49" s="193"/>
      <c r="K49" s="193"/>
      <c r="L49" s="193"/>
      <c r="M49" s="193"/>
      <c r="N49" s="193"/>
      <c r="O49" s="193"/>
      <c r="P49" s="193"/>
      <c r="Q49" s="193"/>
      <c r="R49" s="193"/>
      <c r="S49" s="193"/>
      <c r="T49" s="193"/>
      <c r="U49" s="193"/>
      <c r="V49" s="193"/>
      <c r="W49" s="193"/>
      <c r="X49" s="193"/>
      <c r="Y49" s="193"/>
      <c r="Z49" s="193"/>
      <c r="AA49" s="193"/>
      <c r="AB49" s="193"/>
      <c r="AC49" s="193"/>
      <c r="AD49" s="193"/>
      <c r="AE49" s="193"/>
      <c r="AF49" s="193"/>
      <c r="AG49" s="193"/>
      <c r="AH49" s="193"/>
      <c r="AI49" s="193"/>
      <c r="AJ49" s="193"/>
      <c r="AK49" s="193"/>
      <c r="AL49" s="193"/>
      <c r="AM49" s="193"/>
      <c r="AN49" s="193"/>
      <c r="AO49" s="193"/>
      <c r="AP49" s="193"/>
      <c r="AQ49" s="193"/>
      <c r="AR49" s="193"/>
      <c r="AS49" s="193"/>
      <c r="AT49" s="193"/>
      <c r="AU49" s="193"/>
      <c r="AV49" s="193"/>
      <c r="AW49" s="193"/>
    </row>
    <row r="50" spans="1:49" x14ac:dyDescent="0.2">
      <c r="A50" s="193"/>
      <c r="B50" s="193"/>
      <c r="C50" s="193"/>
      <c r="D50" s="193"/>
      <c r="E50" s="193"/>
      <c r="F50" s="193"/>
      <c r="G50" s="193"/>
      <c r="H50" s="193"/>
      <c r="I50" s="193"/>
      <c r="J50" s="193"/>
      <c r="K50" s="193"/>
      <c r="L50" s="193"/>
      <c r="M50" s="193"/>
      <c r="N50" s="193"/>
      <c r="O50" s="193"/>
      <c r="P50" s="193"/>
      <c r="Q50" s="193"/>
      <c r="R50" s="193"/>
      <c r="S50" s="193"/>
      <c r="T50" s="193"/>
      <c r="U50" s="193"/>
      <c r="V50" s="193"/>
      <c r="W50" s="193"/>
      <c r="X50" s="193"/>
      <c r="Y50" s="193"/>
      <c r="Z50" s="193"/>
      <c r="AA50" s="193"/>
      <c r="AB50" s="193"/>
      <c r="AC50" s="193"/>
      <c r="AD50" s="193"/>
      <c r="AE50" s="193"/>
      <c r="AF50" s="193"/>
      <c r="AG50" s="193"/>
      <c r="AH50" s="193"/>
      <c r="AI50" s="193"/>
      <c r="AJ50" s="193"/>
      <c r="AK50" s="193"/>
      <c r="AL50" s="193"/>
      <c r="AM50" s="193"/>
      <c r="AN50" s="193"/>
      <c r="AO50" s="193"/>
      <c r="AP50" s="193"/>
      <c r="AQ50" s="193"/>
      <c r="AR50" s="193"/>
      <c r="AS50" s="193"/>
      <c r="AT50" s="193"/>
      <c r="AU50" s="193"/>
      <c r="AV50" s="193"/>
      <c r="AW50" s="193"/>
    </row>
    <row r="51" spans="1:49" x14ac:dyDescent="0.2">
      <c r="A51" s="193"/>
      <c r="B51" s="193"/>
      <c r="C51" s="193"/>
      <c r="D51" s="193"/>
      <c r="E51" s="193"/>
      <c r="F51" s="193"/>
      <c r="G51" s="193"/>
      <c r="H51" s="193"/>
      <c r="I51" s="193"/>
      <c r="J51" s="193"/>
      <c r="K51" s="193"/>
      <c r="L51" s="193"/>
      <c r="M51" s="193"/>
      <c r="N51" s="193"/>
      <c r="O51" s="193"/>
      <c r="P51" s="193"/>
      <c r="Q51" s="193"/>
      <c r="R51" s="193"/>
      <c r="S51" s="193"/>
      <c r="T51" s="193"/>
      <c r="U51" s="193"/>
      <c r="V51" s="193"/>
      <c r="W51" s="193"/>
      <c r="X51" s="193"/>
      <c r="Y51" s="193"/>
      <c r="Z51" s="193"/>
      <c r="AA51" s="193"/>
      <c r="AB51" s="193"/>
      <c r="AC51" s="193"/>
      <c r="AD51" s="193"/>
      <c r="AE51" s="193"/>
      <c r="AF51" s="193"/>
      <c r="AG51" s="193"/>
      <c r="AH51" s="193"/>
      <c r="AI51" s="193"/>
      <c r="AJ51" s="193"/>
      <c r="AK51" s="193"/>
      <c r="AL51" s="193"/>
      <c r="AM51" s="193"/>
      <c r="AN51" s="193"/>
      <c r="AO51" s="193"/>
      <c r="AP51" s="193"/>
      <c r="AQ51" s="193"/>
      <c r="AR51" s="193"/>
      <c r="AS51" s="193"/>
      <c r="AT51" s="193"/>
      <c r="AU51" s="193"/>
      <c r="AV51" s="193"/>
      <c r="AW51" s="193"/>
    </row>
    <row r="52" spans="1:49" x14ac:dyDescent="0.2">
      <c r="A52" s="193"/>
      <c r="B52" s="193"/>
      <c r="C52" s="193"/>
      <c r="D52" s="193"/>
      <c r="E52" s="193"/>
      <c r="F52" s="193"/>
      <c r="G52" s="193"/>
      <c r="H52" s="193"/>
      <c r="I52" s="193"/>
      <c r="J52" s="193"/>
      <c r="K52" s="193"/>
      <c r="L52" s="193"/>
      <c r="M52" s="193"/>
      <c r="N52" s="193"/>
      <c r="O52" s="193"/>
      <c r="P52" s="193"/>
      <c r="Q52" s="193"/>
      <c r="R52" s="193"/>
      <c r="S52" s="193"/>
      <c r="T52" s="193"/>
      <c r="U52" s="193"/>
      <c r="V52" s="193"/>
      <c r="W52" s="193"/>
      <c r="X52" s="193"/>
      <c r="Y52" s="193"/>
      <c r="Z52" s="193"/>
      <c r="AA52" s="193"/>
      <c r="AB52" s="193"/>
      <c r="AC52" s="193"/>
      <c r="AD52" s="193"/>
      <c r="AE52" s="193"/>
      <c r="AF52" s="193"/>
      <c r="AG52" s="193"/>
      <c r="AH52" s="193"/>
      <c r="AI52" s="193"/>
      <c r="AJ52" s="193"/>
      <c r="AK52" s="193"/>
      <c r="AL52" s="193"/>
      <c r="AM52" s="193"/>
      <c r="AN52" s="193"/>
      <c r="AO52" s="193"/>
      <c r="AP52" s="193"/>
      <c r="AQ52" s="193"/>
      <c r="AR52" s="193"/>
      <c r="AS52" s="193"/>
      <c r="AT52" s="193"/>
      <c r="AU52" s="193"/>
      <c r="AV52" s="193"/>
      <c r="AW52" s="193"/>
    </row>
    <row r="53" spans="1:49" x14ac:dyDescent="0.2">
      <c r="A53" s="193"/>
      <c r="B53" s="193"/>
      <c r="C53" s="193"/>
      <c r="D53" s="193"/>
      <c r="E53" s="193"/>
      <c r="F53" s="193"/>
      <c r="G53" s="193"/>
      <c r="H53" s="193"/>
      <c r="I53" s="193"/>
      <c r="J53" s="193"/>
      <c r="K53" s="193"/>
      <c r="L53" s="193"/>
      <c r="M53" s="193"/>
      <c r="N53" s="193"/>
      <c r="O53" s="193"/>
      <c r="P53" s="193"/>
      <c r="Q53" s="193"/>
      <c r="R53" s="193"/>
      <c r="S53" s="193"/>
      <c r="T53" s="193"/>
      <c r="U53" s="193"/>
      <c r="V53" s="193"/>
      <c r="W53" s="193"/>
      <c r="X53" s="193"/>
      <c r="Y53" s="193"/>
      <c r="Z53" s="193"/>
      <c r="AA53" s="193"/>
      <c r="AB53" s="193"/>
      <c r="AC53" s="193"/>
      <c r="AD53" s="193"/>
      <c r="AE53" s="193"/>
      <c r="AF53" s="193"/>
      <c r="AG53" s="193"/>
      <c r="AH53" s="193"/>
      <c r="AI53" s="193"/>
      <c r="AJ53" s="193"/>
      <c r="AK53" s="193"/>
      <c r="AL53" s="193"/>
      <c r="AM53" s="193"/>
      <c r="AN53" s="193"/>
      <c r="AO53" s="193"/>
      <c r="AP53" s="193"/>
      <c r="AQ53" s="193"/>
      <c r="AR53" s="193"/>
      <c r="AS53" s="193"/>
      <c r="AT53" s="193"/>
      <c r="AU53" s="193"/>
      <c r="AV53" s="193"/>
      <c r="AW53" s="193"/>
    </row>
    <row r="54" spans="1:49" x14ac:dyDescent="0.2">
      <c r="A54" s="193"/>
      <c r="B54" s="193"/>
      <c r="C54" s="193"/>
      <c r="D54" s="193"/>
      <c r="E54" s="193"/>
      <c r="F54" s="193"/>
      <c r="G54" s="193"/>
      <c r="H54" s="193"/>
      <c r="I54" s="193"/>
      <c r="J54" s="193"/>
      <c r="K54" s="193"/>
      <c r="L54" s="193"/>
      <c r="M54" s="193"/>
      <c r="N54" s="193"/>
      <c r="O54" s="193"/>
      <c r="P54" s="193"/>
      <c r="Q54" s="193"/>
      <c r="R54" s="193"/>
      <c r="S54" s="193"/>
      <c r="T54" s="193"/>
      <c r="U54" s="193"/>
      <c r="V54" s="193"/>
      <c r="W54" s="193"/>
      <c r="X54" s="193"/>
      <c r="Y54" s="193"/>
      <c r="Z54" s="193"/>
      <c r="AA54" s="193"/>
      <c r="AB54" s="193"/>
      <c r="AC54" s="193"/>
      <c r="AD54" s="193"/>
      <c r="AE54" s="193"/>
      <c r="AF54" s="193"/>
      <c r="AG54" s="193"/>
      <c r="AH54" s="193"/>
      <c r="AI54" s="193"/>
      <c r="AJ54" s="193"/>
      <c r="AK54" s="193"/>
      <c r="AL54" s="193"/>
      <c r="AM54" s="193"/>
      <c r="AN54" s="193"/>
      <c r="AO54" s="193"/>
      <c r="AP54" s="193"/>
      <c r="AQ54" s="193"/>
      <c r="AR54" s="193"/>
      <c r="AS54" s="193"/>
      <c r="AT54" s="193"/>
      <c r="AU54" s="193"/>
      <c r="AV54" s="193"/>
      <c r="AW54" s="193"/>
    </row>
    <row r="55" spans="1:49" x14ac:dyDescent="0.2">
      <c r="A55" s="193"/>
      <c r="B55" s="193"/>
      <c r="C55" s="193"/>
      <c r="D55" s="193"/>
      <c r="E55" s="193"/>
      <c r="F55" s="193"/>
      <c r="G55" s="193"/>
      <c r="H55" s="193"/>
      <c r="I55" s="193"/>
      <c r="J55" s="193"/>
      <c r="K55" s="193"/>
      <c r="L55" s="193"/>
      <c r="M55" s="193"/>
      <c r="N55" s="193"/>
      <c r="O55" s="193"/>
      <c r="P55" s="193"/>
      <c r="Q55" s="193"/>
      <c r="R55" s="193"/>
      <c r="S55" s="193"/>
      <c r="T55" s="193"/>
      <c r="U55" s="193"/>
      <c r="V55" s="193"/>
      <c r="W55" s="193"/>
      <c r="X55" s="193"/>
      <c r="Y55" s="193"/>
      <c r="Z55" s="193"/>
      <c r="AA55" s="193"/>
      <c r="AB55" s="193"/>
      <c r="AC55" s="193"/>
      <c r="AD55" s="193"/>
      <c r="AE55" s="193"/>
      <c r="AF55" s="193"/>
      <c r="AG55" s="193"/>
      <c r="AH55" s="193"/>
      <c r="AI55" s="193"/>
      <c r="AJ55" s="193"/>
      <c r="AK55" s="193"/>
      <c r="AL55" s="193"/>
      <c r="AM55" s="193"/>
      <c r="AN55" s="193"/>
      <c r="AO55" s="193"/>
      <c r="AP55" s="193"/>
      <c r="AQ55" s="193"/>
      <c r="AR55" s="193"/>
      <c r="AS55" s="193"/>
      <c r="AT55" s="193"/>
      <c r="AU55" s="193"/>
      <c r="AV55" s="193"/>
      <c r="AW55" s="193"/>
    </row>
    <row r="56" spans="1:49" x14ac:dyDescent="0.2">
      <c r="A56" s="193"/>
      <c r="B56" s="193"/>
      <c r="C56" s="193"/>
      <c r="D56" s="193"/>
      <c r="E56" s="193"/>
      <c r="F56" s="193"/>
      <c r="G56" s="193"/>
      <c r="H56" s="193"/>
      <c r="I56" s="193"/>
      <c r="J56" s="193"/>
      <c r="K56" s="193"/>
      <c r="L56" s="193"/>
      <c r="M56" s="193"/>
      <c r="N56" s="193"/>
      <c r="O56" s="193"/>
      <c r="P56" s="193"/>
      <c r="Q56" s="193"/>
      <c r="R56" s="193"/>
      <c r="S56" s="193"/>
      <c r="T56" s="193"/>
      <c r="U56" s="193"/>
      <c r="V56" s="193"/>
      <c r="W56" s="193"/>
      <c r="X56" s="193"/>
      <c r="Y56" s="193"/>
      <c r="Z56" s="193"/>
      <c r="AA56" s="193"/>
      <c r="AB56" s="193"/>
      <c r="AC56" s="193"/>
      <c r="AD56" s="193"/>
      <c r="AE56" s="193"/>
      <c r="AF56" s="193"/>
      <c r="AG56" s="193"/>
      <c r="AH56" s="193"/>
      <c r="AI56" s="193"/>
      <c r="AJ56" s="193"/>
      <c r="AK56" s="193"/>
      <c r="AL56" s="193"/>
      <c r="AM56" s="193"/>
      <c r="AN56" s="193"/>
      <c r="AO56" s="193"/>
      <c r="AP56" s="193"/>
      <c r="AQ56" s="193"/>
      <c r="AR56" s="193"/>
      <c r="AS56" s="193"/>
      <c r="AT56" s="193"/>
      <c r="AU56" s="193"/>
      <c r="AV56" s="193"/>
      <c r="AW56" s="193"/>
    </row>
    <row r="57" spans="1:49" x14ac:dyDescent="0.2">
      <c r="A57" s="193"/>
      <c r="B57" s="193"/>
      <c r="C57" s="193"/>
      <c r="D57" s="193"/>
      <c r="E57" s="193"/>
      <c r="F57" s="193"/>
      <c r="G57" s="193"/>
      <c r="H57" s="193"/>
      <c r="I57" s="193"/>
      <c r="J57" s="193"/>
      <c r="K57" s="193"/>
      <c r="L57" s="193"/>
      <c r="M57" s="193"/>
      <c r="N57" s="193"/>
      <c r="O57" s="193"/>
      <c r="P57" s="193"/>
      <c r="Q57" s="193"/>
      <c r="R57" s="193"/>
      <c r="S57" s="193"/>
      <c r="T57" s="193"/>
      <c r="U57" s="193"/>
      <c r="V57" s="193"/>
      <c r="W57" s="193"/>
      <c r="X57" s="193"/>
      <c r="Y57" s="193"/>
      <c r="Z57" s="193"/>
      <c r="AA57" s="193"/>
      <c r="AB57" s="193"/>
      <c r="AC57" s="193"/>
      <c r="AD57" s="193"/>
      <c r="AE57" s="193"/>
      <c r="AF57" s="193"/>
      <c r="AG57" s="193"/>
      <c r="AH57" s="193"/>
      <c r="AI57" s="193"/>
      <c r="AJ57" s="193"/>
      <c r="AK57" s="193"/>
      <c r="AL57" s="193"/>
      <c r="AM57" s="193"/>
      <c r="AN57" s="193"/>
      <c r="AO57" s="193"/>
      <c r="AP57" s="193"/>
      <c r="AQ57" s="193"/>
      <c r="AR57" s="193"/>
      <c r="AS57" s="193"/>
      <c r="AT57" s="193"/>
      <c r="AU57" s="193"/>
      <c r="AV57" s="193"/>
      <c r="AW57" s="193"/>
    </row>
    <row r="58" spans="1:49" x14ac:dyDescent="0.2">
      <c r="A58" s="193"/>
      <c r="B58" s="193"/>
      <c r="C58" s="193"/>
      <c r="D58" s="193"/>
      <c r="E58" s="193"/>
      <c r="F58" s="193"/>
      <c r="G58" s="193"/>
      <c r="H58" s="193"/>
      <c r="I58" s="193"/>
      <c r="J58" s="193"/>
      <c r="K58" s="193"/>
      <c r="L58" s="193"/>
      <c r="M58" s="193"/>
      <c r="N58" s="193"/>
      <c r="O58" s="193"/>
      <c r="P58" s="193"/>
      <c r="Q58" s="193"/>
      <c r="R58" s="193"/>
      <c r="S58" s="193"/>
      <c r="T58" s="193"/>
      <c r="U58" s="193"/>
      <c r="V58" s="193"/>
      <c r="W58" s="193"/>
      <c r="X58" s="193"/>
      <c r="Y58" s="193"/>
      <c r="Z58" s="193"/>
      <c r="AA58" s="193"/>
      <c r="AB58" s="193"/>
      <c r="AC58" s="193"/>
      <c r="AD58" s="193"/>
      <c r="AE58" s="193"/>
      <c r="AF58" s="193"/>
      <c r="AG58" s="193"/>
      <c r="AH58" s="193"/>
      <c r="AI58" s="193"/>
      <c r="AJ58" s="193"/>
      <c r="AK58" s="193"/>
      <c r="AL58" s="193"/>
      <c r="AM58" s="193"/>
      <c r="AN58" s="193"/>
      <c r="AO58" s="193"/>
      <c r="AP58" s="193"/>
      <c r="AQ58" s="193"/>
      <c r="AR58" s="193"/>
      <c r="AS58" s="193"/>
      <c r="AT58" s="193"/>
      <c r="AU58" s="193"/>
      <c r="AV58" s="193"/>
      <c r="AW58" s="193"/>
    </row>
    <row r="59" spans="1:49" x14ac:dyDescent="0.2">
      <c r="A59" s="193"/>
      <c r="B59" s="193"/>
      <c r="C59" s="193"/>
      <c r="D59" s="193"/>
      <c r="E59" s="193"/>
      <c r="F59" s="193"/>
      <c r="G59" s="193"/>
      <c r="H59" s="193"/>
      <c r="I59" s="193"/>
      <c r="J59" s="193"/>
      <c r="K59" s="193"/>
      <c r="L59" s="193"/>
      <c r="M59" s="193"/>
      <c r="N59" s="193"/>
      <c r="O59" s="193"/>
      <c r="P59" s="193"/>
      <c r="Q59" s="193"/>
      <c r="R59" s="193"/>
      <c r="S59" s="193"/>
      <c r="T59" s="193"/>
      <c r="U59" s="193"/>
      <c r="V59" s="193"/>
      <c r="W59" s="193"/>
      <c r="X59" s="193"/>
      <c r="Y59" s="193"/>
      <c r="Z59" s="193"/>
      <c r="AA59" s="193"/>
      <c r="AB59" s="193"/>
      <c r="AC59" s="193"/>
      <c r="AD59" s="193"/>
      <c r="AE59" s="193"/>
      <c r="AF59" s="193"/>
      <c r="AG59" s="193"/>
      <c r="AH59" s="193"/>
      <c r="AI59" s="193"/>
      <c r="AJ59" s="193"/>
      <c r="AK59" s="193"/>
      <c r="AL59" s="193"/>
      <c r="AM59" s="193"/>
      <c r="AN59" s="193"/>
      <c r="AO59" s="193"/>
      <c r="AP59" s="193"/>
      <c r="AQ59" s="193"/>
      <c r="AR59" s="193"/>
      <c r="AS59" s="193"/>
      <c r="AT59" s="193"/>
      <c r="AU59" s="193"/>
      <c r="AV59" s="193"/>
      <c r="AW59" s="193"/>
    </row>
    <row r="60" spans="1:49" x14ac:dyDescent="0.2">
      <c r="A60" s="193"/>
      <c r="B60" s="193"/>
      <c r="C60" s="193"/>
      <c r="D60" s="193"/>
      <c r="E60" s="193"/>
      <c r="F60" s="193"/>
      <c r="G60" s="193"/>
      <c r="H60" s="193"/>
      <c r="I60" s="193"/>
      <c r="J60" s="193"/>
      <c r="K60" s="193"/>
      <c r="L60" s="193"/>
      <c r="M60" s="193"/>
      <c r="N60" s="193"/>
      <c r="O60" s="193"/>
      <c r="P60" s="193"/>
      <c r="Q60" s="193"/>
      <c r="R60" s="193"/>
      <c r="S60" s="193"/>
      <c r="T60" s="193"/>
      <c r="U60" s="193"/>
      <c r="V60" s="193"/>
      <c r="W60" s="193"/>
      <c r="X60" s="193"/>
      <c r="Y60" s="193"/>
      <c r="Z60" s="193"/>
      <c r="AA60" s="193"/>
      <c r="AB60" s="193"/>
      <c r="AC60" s="193"/>
      <c r="AD60" s="193"/>
      <c r="AE60" s="193"/>
      <c r="AF60" s="193"/>
      <c r="AG60" s="193"/>
      <c r="AH60" s="193"/>
      <c r="AI60" s="193"/>
      <c r="AJ60" s="193"/>
      <c r="AK60" s="193"/>
      <c r="AL60" s="193"/>
      <c r="AM60" s="193"/>
      <c r="AN60" s="193"/>
      <c r="AO60" s="193"/>
      <c r="AP60" s="193"/>
      <c r="AQ60" s="193"/>
      <c r="AR60" s="193"/>
      <c r="AS60" s="193"/>
      <c r="AT60" s="193"/>
      <c r="AU60" s="193"/>
      <c r="AV60" s="193"/>
      <c r="AW60" s="193"/>
    </row>
    <row r="61" spans="1:49" x14ac:dyDescent="0.2">
      <c r="A61" s="193"/>
      <c r="B61" s="193"/>
      <c r="C61" s="193"/>
      <c r="D61" s="193"/>
      <c r="E61" s="193"/>
      <c r="F61" s="193"/>
      <c r="G61" s="193"/>
      <c r="H61" s="193"/>
      <c r="I61" s="193"/>
      <c r="J61" s="193"/>
      <c r="K61" s="193"/>
      <c r="L61" s="193"/>
      <c r="M61" s="193"/>
      <c r="N61" s="193"/>
      <c r="O61" s="193"/>
      <c r="P61" s="193"/>
      <c r="Q61" s="193"/>
      <c r="R61" s="193"/>
      <c r="S61" s="193"/>
      <c r="T61" s="193"/>
      <c r="U61" s="193"/>
      <c r="V61" s="193"/>
      <c r="W61" s="193"/>
      <c r="X61" s="193"/>
      <c r="Y61" s="193"/>
      <c r="Z61" s="193"/>
      <c r="AA61" s="193"/>
      <c r="AB61" s="193"/>
      <c r="AC61" s="193"/>
      <c r="AD61" s="193"/>
      <c r="AE61" s="193"/>
      <c r="AF61" s="193"/>
      <c r="AG61" s="193"/>
      <c r="AH61" s="193"/>
      <c r="AI61" s="193"/>
      <c r="AJ61" s="193"/>
      <c r="AK61" s="193"/>
      <c r="AL61" s="193"/>
      <c r="AM61" s="193"/>
      <c r="AN61" s="193"/>
      <c r="AO61" s="193"/>
      <c r="AP61" s="193"/>
      <c r="AQ61" s="193"/>
      <c r="AR61" s="193"/>
      <c r="AS61" s="193"/>
      <c r="AT61" s="193"/>
      <c r="AU61" s="193"/>
      <c r="AV61" s="193"/>
      <c r="AW61" s="193"/>
    </row>
    <row r="62" spans="1:49" x14ac:dyDescent="0.2">
      <c r="A62" s="193"/>
      <c r="B62" s="193"/>
      <c r="C62" s="193"/>
      <c r="D62" s="193"/>
      <c r="E62" s="193"/>
      <c r="F62" s="193"/>
      <c r="G62" s="193"/>
      <c r="H62" s="193"/>
      <c r="I62" s="193"/>
      <c r="J62" s="193"/>
      <c r="K62" s="193"/>
      <c r="L62" s="193"/>
      <c r="M62" s="193"/>
      <c r="N62" s="193"/>
      <c r="O62" s="193"/>
      <c r="P62" s="193"/>
      <c r="Q62" s="193"/>
      <c r="R62" s="193"/>
      <c r="S62" s="193"/>
      <c r="T62" s="193"/>
      <c r="U62" s="193"/>
      <c r="V62" s="193"/>
      <c r="W62" s="193"/>
      <c r="X62" s="193"/>
      <c r="Y62" s="193"/>
      <c r="Z62" s="193"/>
      <c r="AA62" s="193"/>
      <c r="AB62" s="193"/>
      <c r="AC62" s="193"/>
      <c r="AD62" s="193"/>
      <c r="AE62" s="193"/>
      <c r="AF62" s="193"/>
      <c r="AG62" s="193"/>
      <c r="AH62" s="193"/>
      <c r="AI62" s="193"/>
      <c r="AJ62" s="193"/>
      <c r="AK62" s="193"/>
      <c r="AL62" s="193"/>
      <c r="AM62" s="193"/>
      <c r="AN62" s="193"/>
      <c r="AO62" s="193"/>
      <c r="AP62" s="193"/>
      <c r="AQ62" s="193"/>
      <c r="AR62" s="193"/>
      <c r="AS62" s="193"/>
      <c r="AT62" s="193"/>
      <c r="AU62" s="193"/>
      <c r="AV62" s="193"/>
      <c r="AW62" s="193"/>
    </row>
    <row r="63" spans="1:49" x14ac:dyDescent="0.2">
      <c r="A63" s="193"/>
      <c r="B63" s="193"/>
      <c r="C63" s="193"/>
      <c r="D63" s="193"/>
      <c r="E63" s="193"/>
      <c r="F63" s="193"/>
      <c r="G63" s="193"/>
      <c r="H63" s="193"/>
      <c r="I63" s="193"/>
      <c r="J63" s="193"/>
      <c r="K63" s="193"/>
      <c r="L63" s="193"/>
      <c r="M63" s="193"/>
      <c r="N63" s="193"/>
      <c r="O63" s="193"/>
      <c r="P63" s="193"/>
      <c r="Q63" s="193"/>
      <c r="R63" s="193"/>
      <c r="S63" s="193"/>
      <c r="T63" s="193"/>
      <c r="U63" s="193"/>
      <c r="V63" s="193"/>
      <c r="W63" s="193"/>
      <c r="X63" s="193"/>
      <c r="Y63" s="193"/>
      <c r="Z63" s="193"/>
      <c r="AA63" s="193"/>
      <c r="AB63" s="193"/>
      <c r="AC63" s="193"/>
      <c r="AD63" s="193"/>
      <c r="AE63" s="193"/>
      <c r="AF63" s="193"/>
      <c r="AG63" s="193"/>
      <c r="AH63" s="193"/>
      <c r="AI63" s="193"/>
      <c r="AJ63" s="193"/>
      <c r="AK63" s="193"/>
      <c r="AL63" s="193"/>
      <c r="AM63" s="193"/>
      <c r="AN63" s="193"/>
      <c r="AO63" s="193"/>
      <c r="AP63" s="193"/>
      <c r="AQ63" s="193"/>
      <c r="AR63" s="193"/>
      <c r="AS63" s="193"/>
      <c r="AT63" s="193"/>
      <c r="AU63" s="193"/>
      <c r="AV63" s="193"/>
      <c r="AW63" s="193"/>
    </row>
    <row r="64" spans="1:49" x14ac:dyDescent="0.2">
      <c r="A64" s="193"/>
      <c r="B64" s="193"/>
      <c r="C64" s="193"/>
      <c r="D64" s="193"/>
      <c r="E64" s="193"/>
      <c r="F64" s="193"/>
      <c r="G64" s="193"/>
      <c r="H64" s="193"/>
      <c r="I64" s="193"/>
      <c r="J64" s="193"/>
      <c r="K64" s="193"/>
      <c r="L64" s="193"/>
      <c r="M64" s="193"/>
      <c r="N64" s="193"/>
      <c r="O64" s="193"/>
      <c r="P64" s="193"/>
      <c r="Q64" s="193"/>
      <c r="R64" s="193"/>
      <c r="S64" s="193"/>
      <c r="T64" s="193"/>
      <c r="U64" s="193"/>
      <c r="V64" s="193"/>
      <c r="W64" s="193"/>
      <c r="X64" s="193"/>
      <c r="Y64" s="193"/>
      <c r="Z64" s="193"/>
      <c r="AA64" s="193"/>
      <c r="AB64" s="193"/>
      <c r="AC64" s="193"/>
      <c r="AD64" s="193"/>
      <c r="AE64" s="193"/>
      <c r="AF64" s="193"/>
      <c r="AG64" s="193"/>
      <c r="AH64" s="193"/>
      <c r="AI64" s="193"/>
      <c r="AJ64" s="193"/>
      <c r="AK64" s="193"/>
      <c r="AL64" s="193"/>
      <c r="AM64" s="193"/>
      <c r="AN64" s="193"/>
      <c r="AO64" s="193"/>
      <c r="AP64" s="193"/>
      <c r="AQ64" s="193"/>
      <c r="AR64" s="193"/>
      <c r="AS64" s="193"/>
      <c r="AT64" s="193"/>
      <c r="AU64" s="193"/>
      <c r="AV64" s="193"/>
      <c r="AW64" s="193"/>
    </row>
    <row r="65" spans="1:49" x14ac:dyDescent="0.2">
      <c r="A65" s="193"/>
      <c r="B65" s="193"/>
      <c r="C65" s="193"/>
      <c r="D65" s="193"/>
      <c r="E65" s="193"/>
      <c r="F65" s="193"/>
      <c r="G65" s="193"/>
      <c r="H65" s="193"/>
      <c r="I65" s="193"/>
      <c r="J65" s="193"/>
      <c r="K65" s="193"/>
      <c r="L65" s="193"/>
      <c r="M65" s="193"/>
      <c r="N65" s="193"/>
      <c r="O65" s="193"/>
      <c r="P65" s="193"/>
      <c r="Q65" s="193"/>
      <c r="R65" s="193"/>
      <c r="S65" s="193"/>
      <c r="T65" s="193"/>
      <c r="U65" s="193"/>
      <c r="V65" s="193"/>
      <c r="W65" s="193"/>
      <c r="X65" s="193"/>
      <c r="Y65" s="193"/>
      <c r="Z65" s="193"/>
      <c r="AA65" s="193"/>
      <c r="AB65" s="193"/>
      <c r="AC65" s="193"/>
      <c r="AD65" s="193"/>
      <c r="AE65" s="193"/>
      <c r="AF65" s="193"/>
      <c r="AG65" s="193"/>
      <c r="AH65" s="193"/>
      <c r="AI65" s="193"/>
      <c r="AJ65" s="193"/>
      <c r="AK65" s="193"/>
      <c r="AL65" s="193"/>
      <c r="AM65" s="193"/>
      <c r="AN65" s="193"/>
      <c r="AO65" s="193"/>
      <c r="AP65" s="193"/>
      <c r="AQ65" s="193"/>
      <c r="AR65" s="193"/>
      <c r="AS65" s="193"/>
      <c r="AT65" s="193"/>
      <c r="AU65" s="193"/>
      <c r="AV65" s="193"/>
      <c r="AW65" s="193"/>
    </row>
    <row r="66" spans="1:49" x14ac:dyDescent="0.2">
      <c r="A66" s="193"/>
      <c r="B66" s="193"/>
      <c r="C66" s="193"/>
      <c r="D66" s="193"/>
      <c r="E66" s="193"/>
      <c r="F66" s="193"/>
      <c r="G66" s="193"/>
      <c r="H66" s="193"/>
      <c r="I66" s="193"/>
      <c r="J66" s="193"/>
      <c r="K66" s="193"/>
      <c r="L66" s="193"/>
      <c r="M66" s="193"/>
      <c r="N66" s="193"/>
      <c r="O66" s="193"/>
      <c r="P66" s="193"/>
      <c r="Q66" s="193"/>
      <c r="R66" s="193"/>
      <c r="S66" s="193"/>
      <c r="T66" s="193"/>
      <c r="U66" s="193"/>
      <c r="V66" s="193"/>
      <c r="W66" s="193"/>
      <c r="X66" s="193"/>
      <c r="Y66" s="193"/>
      <c r="Z66" s="193"/>
      <c r="AA66" s="193"/>
      <c r="AB66" s="193"/>
      <c r="AC66" s="193"/>
      <c r="AD66" s="193"/>
      <c r="AE66" s="193"/>
      <c r="AF66" s="193"/>
      <c r="AG66" s="193"/>
      <c r="AH66" s="193"/>
      <c r="AI66" s="193"/>
      <c r="AJ66" s="193"/>
      <c r="AK66" s="193"/>
      <c r="AL66" s="193"/>
      <c r="AM66" s="193"/>
      <c r="AN66" s="193"/>
      <c r="AO66" s="193"/>
      <c r="AP66" s="193"/>
      <c r="AQ66" s="193"/>
      <c r="AR66" s="193"/>
      <c r="AS66" s="193"/>
      <c r="AT66" s="193"/>
      <c r="AU66" s="193"/>
      <c r="AV66" s="193"/>
      <c r="AW66" s="193"/>
    </row>
    <row r="67" spans="1:49" x14ac:dyDescent="0.2">
      <c r="A67" s="193"/>
      <c r="B67" s="193"/>
      <c r="C67" s="193"/>
      <c r="D67" s="193"/>
      <c r="E67" s="193"/>
      <c r="F67" s="193"/>
      <c r="G67" s="193"/>
      <c r="H67" s="193"/>
      <c r="I67" s="193"/>
      <c r="J67" s="193"/>
      <c r="K67" s="193"/>
      <c r="L67" s="193"/>
      <c r="M67" s="193"/>
      <c r="N67" s="193"/>
      <c r="O67" s="193"/>
      <c r="P67" s="193"/>
      <c r="Q67" s="193"/>
      <c r="R67" s="193"/>
      <c r="S67" s="193"/>
      <c r="T67" s="193"/>
      <c r="U67" s="193"/>
      <c r="V67" s="193"/>
      <c r="W67" s="193"/>
      <c r="X67" s="193"/>
      <c r="Y67" s="193"/>
      <c r="Z67" s="193"/>
      <c r="AA67" s="193"/>
      <c r="AB67" s="193"/>
      <c r="AC67" s="193"/>
      <c r="AD67" s="193"/>
      <c r="AE67" s="193"/>
      <c r="AF67" s="193"/>
      <c r="AG67" s="193"/>
      <c r="AH67" s="193"/>
      <c r="AI67" s="193"/>
      <c r="AJ67" s="193"/>
      <c r="AK67" s="193"/>
      <c r="AL67" s="193"/>
      <c r="AM67" s="193"/>
      <c r="AN67" s="193"/>
      <c r="AO67" s="193"/>
      <c r="AP67" s="193"/>
      <c r="AQ67" s="193"/>
      <c r="AR67" s="193"/>
      <c r="AS67" s="193"/>
      <c r="AT67" s="193"/>
      <c r="AU67" s="193"/>
      <c r="AV67" s="193"/>
      <c r="AW67" s="193"/>
    </row>
    <row r="68" spans="1:49" x14ac:dyDescent="0.2">
      <c r="A68" s="193"/>
      <c r="B68" s="193"/>
      <c r="C68" s="193"/>
      <c r="D68" s="193"/>
      <c r="E68" s="193"/>
      <c r="F68" s="193"/>
      <c r="G68" s="193"/>
      <c r="H68" s="193"/>
      <c r="I68" s="193"/>
      <c r="J68" s="193"/>
      <c r="K68" s="193"/>
      <c r="L68" s="193"/>
      <c r="M68" s="193"/>
      <c r="N68" s="193"/>
      <c r="O68" s="193"/>
      <c r="P68" s="193"/>
      <c r="Q68" s="193"/>
      <c r="R68" s="193"/>
      <c r="S68" s="193"/>
      <c r="T68" s="193"/>
      <c r="U68" s="193"/>
      <c r="V68" s="193"/>
      <c r="W68" s="193"/>
      <c r="X68" s="193"/>
      <c r="Y68" s="193"/>
      <c r="Z68" s="193"/>
      <c r="AA68" s="193"/>
      <c r="AB68" s="193"/>
      <c r="AC68" s="193"/>
      <c r="AD68" s="193"/>
      <c r="AE68" s="193"/>
      <c r="AF68" s="193"/>
      <c r="AG68" s="193"/>
      <c r="AH68" s="193"/>
      <c r="AI68" s="193"/>
      <c r="AJ68" s="193"/>
      <c r="AK68" s="193"/>
      <c r="AL68" s="193"/>
      <c r="AM68" s="193"/>
      <c r="AN68" s="193"/>
      <c r="AO68" s="193"/>
      <c r="AP68" s="193"/>
      <c r="AQ68" s="193"/>
      <c r="AR68" s="193"/>
      <c r="AS68" s="193"/>
      <c r="AT68" s="193"/>
      <c r="AU68" s="193"/>
      <c r="AV68" s="193"/>
      <c r="AW68" s="193"/>
    </row>
    <row r="69" spans="1:49" x14ac:dyDescent="0.2">
      <c r="A69" s="193"/>
      <c r="B69" s="193"/>
      <c r="C69" s="193"/>
      <c r="D69" s="193"/>
      <c r="E69" s="193"/>
      <c r="F69" s="193"/>
      <c r="G69" s="193"/>
      <c r="H69" s="193"/>
      <c r="I69" s="193"/>
      <c r="J69" s="193"/>
      <c r="K69" s="193"/>
      <c r="L69" s="193"/>
      <c r="M69" s="193"/>
      <c r="N69" s="193"/>
      <c r="O69" s="193"/>
      <c r="P69" s="193"/>
      <c r="Q69" s="193"/>
      <c r="R69" s="193"/>
      <c r="S69" s="193"/>
      <c r="T69" s="193"/>
      <c r="U69" s="193"/>
      <c r="V69" s="193"/>
      <c r="W69" s="193"/>
      <c r="X69" s="193"/>
      <c r="Y69" s="193"/>
      <c r="Z69" s="193"/>
      <c r="AA69" s="193"/>
      <c r="AB69" s="193"/>
      <c r="AC69" s="193"/>
      <c r="AD69" s="193"/>
      <c r="AE69" s="193"/>
      <c r="AF69" s="193"/>
      <c r="AG69" s="193"/>
      <c r="AH69" s="193"/>
      <c r="AI69" s="193"/>
      <c r="AJ69" s="193"/>
      <c r="AK69" s="193"/>
      <c r="AL69" s="193"/>
      <c r="AM69" s="193"/>
      <c r="AN69" s="193"/>
      <c r="AO69" s="193"/>
      <c r="AP69" s="193"/>
      <c r="AQ69" s="193"/>
      <c r="AR69" s="193"/>
      <c r="AS69" s="193"/>
      <c r="AT69" s="193"/>
      <c r="AU69" s="193"/>
      <c r="AV69" s="193"/>
      <c r="AW69" s="193"/>
    </row>
  </sheetData>
  <sheetProtection algorithmName="SHA-512" hashValue="gIi4oKJPCYFOPE3NcXMM7j4pT0SdX7PaoVKEUJXunzGpALttr1XGRYSM2uBpDucnbGxK9QpW/n0jPYOhd1MowQ==" saltValue="yGw7SepDf+tYkRhT79NvRA==" spinCount="100000" sheet="1" objects="1" scenarios="1" selectLockedCells="1" selectUnlockedCells="1"/>
  <mergeCells count="2">
    <mergeCell ref="G6:H6"/>
    <mergeCell ref="J6:K6"/>
  </mergeCells>
  <conditionalFormatting sqref="Q2">
    <cfRule type="expression" dxfId="56" priority="2">
      <formula>Q2=0</formula>
    </cfRule>
  </conditionalFormatting>
  <conditionalFormatting sqref="Q3">
    <cfRule type="expression" dxfId="55" priority="1">
      <formula>Q3=0</formula>
    </cfRule>
  </conditionalFormatting>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C087D7-BA84-4B59-B365-FC9D3D9ACC59}">
  <dimension ref="A1:AM69"/>
  <sheetViews>
    <sheetView zoomScaleNormal="100" workbookViewId="0">
      <selection activeCell="E19" sqref="E19"/>
    </sheetView>
  </sheetViews>
  <sheetFormatPr baseColWidth="10" defaultColWidth="8.83203125" defaultRowHeight="15" x14ac:dyDescent="0.2"/>
  <cols>
    <col min="2" max="2" width="4.1640625" customWidth="1"/>
    <col min="3" max="3" width="10.5" customWidth="1"/>
    <col min="4" max="4" width="3.5" customWidth="1"/>
    <col min="5" max="5" width="8.1640625" customWidth="1"/>
    <col min="6" max="6" width="3.1640625" customWidth="1"/>
    <col min="7" max="7" width="39.83203125" customWidth="1"/>
    <col min="8" max="8" width="11" customWidth="1"/>
    <col min="10" max="10" width="4.1640625" customWidth="1"/>
    <col min="12" max="12" width="3.5" customWidth="1"/>
    <col min="13" max="13" width="9" customWidth="1"/>
    <col min="14" max="14" width="4.6640625" customWidth="1"/>
    <col min="15" max="15" width="41.6640625" customWidth="1"/>
    <col min="16" max="16" width="15.1640625" customWidth="1"/>
    <col min="19" max="19" width="3.5" customWidth="1"/>
  </cols>
  <sheetData>
    <row r="1" spans="1:39" x14ac:dyDescent="0.2">
      <c r="A1" s="96"/>
      <c r="B1" s="96"/>
      <c r="C1" s="96"/>
      <c r="D1" s="96"/>
      <c r="E1" s="96"/>
      <c r="F1" s="96"/>
      <c r="G1" s="96"/>
      <c r="H1" s="96"/>
      <c r="I1" s="96"/>
      <c r="J1" s="96"/>
      <c r="K1" s="96"/>
      <c r="L1" s="96"/>
      <c r="M1" s="96"/>
      <c r="N1" s="96"/>
      <c r="O1" s="96"/>
      <c r="P1" s="96"/>
      <c r="Q1" s="96"/>
      <c r="R1" s="96"/>
      <c r="S1" s="96"/>
      <c r="T1" s="96"/>
      <c r="U1" s="96"/>
      <c r="V1" s="96"/>
      <c r="W1" s="96"/>
      <c r="X1" s="96"/>
      <c r="Y1" s="96"/>
      <c r="Z1" s="96"/>
      <c r="AA1" s="96"/>
      <c r="AB1" s="96"/>
      <c r="AC1" s="96"/>
      <c r="AD1" s="96"/>
      <c r="AE1" s="96"/>
      <c r="AF1" s="96"/>
      <c r="AG1" s="96"/>
      <c r="AH1" s="96"/>
      <c r="AI1" s="96"/>
      <c r="AJ1" s="96"/>
      <c r="AK1" s="96"/>
      <c r="AL1" s="96"/>
      <c r="AM1" s="96"/>
    </row>
    <row r="2" spans="1:39" ht="26" x14ac:dyDescent="0.3">
      <c r="A2" s="96"/>
      <c r="B2" s="96"/>
      <c r="C2" s="96"/>
      <c r="D2" s="96"/>
      <c r="E2" s="96"/>
      <c r="F2" s="96"/>
      <c r="G2" s="151" t="s">
        <v>0</v>
      </c>
      <c r="H2" s="96"/>
      <c r="I2" s="96"/>
      <c r="J2" s="96"/>
      <c r="K2" s="96"/>
      <c r="L2" s="96"/>
      <c r="M2" s="96"/>
      <c r="N2" s="96"/>
      <c r="O2" s="96"/>
      <c r="P2" s="96"/>
      <c r="Q2" s="96"/>
      <c r="R2" s="96"/>
      <c r="S2" s="96"/>
      <c r="T2" s="96"/>
      <c r="U2" s="96"/>
      <c r="V2" s="96"/>
      <c r="W2" s="96"/>
      <c r="X2" s="96"/>
      <c r="Y2" s="96"/>
      <c r="Z2" s="96"/>
      <c r="AA2" s="96"/>
      <c r="AB2" s="96"/>
      <c r="AC2" s="96"/>
      <c r="AD2" s="96"/>
      <c r="AE2" s="96"/>
      <c r="AF2" s="96"/>
      <c r="AG2" s="96"/>
      <c r="AH2" s="96"/>
      <c r="AI2" s="96"/>
      <c r="AJ2" s="96"/>
      <c r="AK2" s="96"/>
      <c r="AL2" s="96"/>
      <c r="AM2" s="96"/>
    </row>
    <row r="3" spans="1:39" x14ac:dyDescent="0.2">
      <c r="A3" s="96"/>
      <c r="B3" s="96"/>
      <c r="C3" s="96"/>
      <c r="D3" s="96"/>
      <c r="E3" s="96"/>
      <c r="F3" s="96"/>
      <c r="G3" s="96"/>
      <c r="H3" s="96"/>
      <c r="I3" s="96"/>
      <c r="J3" s="96"/>
      <c r="K3" s="96"/>
      <c r="L3" s="96"/>
      <c r="M3" s="96"/>
      <c r="N3" s="96"/>
      <c r="O3" s="96"/>
      <c r="P3" s="96"/>
      <c r="Q3" s="96"/>
      <c r="R3" s="96"/>
      <c r="S3" s="96"/>
      <c r="T3" s="96"/>
      <c r="U3" s="96"/>
      <c r="V3" s="96"/>
      <c r="W3" s="96"/>
      <c r="X3" s="96"/>
      <c r="Y3" s="96"/>
      <c r="Z3" s="96"/>
      <c r="AA3" s="96"/>
      <c r="AB3" s="96"/>
      <c r="AC3" s="96"/>
      <c r="AD3" s="96"/>
      <c r="AE3" s="96"/>
      <c r="AF3" s="96"/>
      <c r="AG3" s="96"/>
      <c r="AH3" s="96"/>
      <c r="AI3" s="96"/>
      <c r="AJ3" s="96"/>
      <c r="AK3" s="96"/>
      <c r="AL3" s="96"/>
      <c r="AM3" s="96"/>
    </row>
    <row r="4" spans="1:39" ht="16" x14ac:dyDescent="0.2">
      <c r="A4" s="96"/>
      <c r="B4" s="96"/>
      <c r="C4" s="154" t="s">
        <v>135</v>
      </c>
      <c r="D4" s="154"/>
      <c r="E4" s="154"/>
      <c r="F4" s="154"/>
      <c r="G4" s="154"/>
      <c r="H4" s="154"/>
      <c r="I4" s="96"/>
      <c r="J4" s="96"/>
      <c r="K4" s="96"/>
      <c r="L4" s="96"/>
      <c r="M4" s="96"/>
      <c r="N4" s="96"/>
      <c r="O4" s="96"/>
      <c r="P4" s="96"/>
      <c r="Q4" s="96"/>
      <c r="R4" s="96"/>
      <c r="S4" s="96"/>
      <c r="T4" s="96"/>
      <c r="U4" s="96"/>
      <c r="V4" s="96"/>
      <c r="W4" s="96"/>
      <c r="X4" s="96"/>
      <c r="Y4" s="96"/>
      <c r="Z4" s="96"/>
      <c r="AA4" s="96"/>
      <c r="AB4" s="96"/>
      <c r="AC4" s="96"/>
      <c r="AD4" s="96"/>
      <c r="AE4" s="96"/>
      <c r="AF4" s="96"/>
      <c r="AG4" s="96"/>
      <c r="AH4" s="96"/>
      <c r="AI4" s="96"/>
      <c r="AJ4" s="96"/>
      <c r="AK4" s="96"/>
      <c r="AL4" s="96"/>
      <c r="AM4" s="96"/>
    </row>
    <row r="5" spans="1:39" ht="16" x14ac:dyDescent="0.2">
      <c r="A5" s="96"/>
      <c r="B5" s="96"/>
      <c r="C5" s="154"/>
      <c r="D5" s="154"/>
      <c r="E5" s="154"/>
      <c r="F5" s="154"/>
      <c r="G5" s="154"/>
      <c r="H5" s="154"/>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row>
    <row r="6" spans="1:39" ht="16" x14ac:dyDescent="0.2">
      <c r="A6" s="96"/>
      <c r="B6" s="96"/>
      <c r="C6" s="154" t="s">
        <v>138</v>
      </c>
      <c r="D6" s="154"/>
      <c r="E6" s="154"/>
      <c r="F6" s="154"/>
      <c r="G6" s="154"/>
      <c r="H6" s="154"/>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row>
    <row r="7" spans="1:39" ht="16" x14ac:dyDescent="0.2">
      <c r="A7" s="96"/>
      <c r="B7" s="96"/>
      <c r="C7" s="154"/>
      <c r="D7" s="154"/>
      <c r="E7" s="154"/>
      <c r="F7" s="154"/>
      <c r="G7" s="154"/>
      <c r="H7" s="154"/>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row>
    <row r="8" spans="1:39" ht="16" x14ac:dyDescent="0.2">
      <c r="A8" s="96"/>
      <c r="B8" s="96"/>
      <c r="C8" s="154" t="s">
        <v>139</v>
      </c>
      <c r="D8" s="154"/>
      <c r="E8" s="154"/>
      <c r="F8" s="154"/>
      <c r="G8" s="154"/>
      <c r="H8" s="154"/>
      <c r="I8" s="96"/>
      <c r="J8" s="96"/>
      <c r="K8" s="96"/>
      <c r="L8" s="96"/>
      <c r="M8" s="96"/>
      <c r="N8" s="96"/>
      <c r="O8" s="96"/>
      <c r="P8" s="96"/>
      <c r="Q8" s="96"/>
      <c r="R8" s="96"/>
      <c r="S8" s="96"/>
      <c r="T8" s="96"/>
      <c r="U8" s="96"/>
      <c r="V8" s="96"/>
      <c r="W8" s="96"/>
      <c r="X8" s="96"/>
      <c r="Y8" s="96"/>
      <c r="Z8" s="96"/>
      <c r="AA8" s="96"/>
      <c r="AB8" s="96"/>
      <c r="AC8" s="96"/>
      <c r="AD8" s="96"/>
      <c r="AE8" s="96"/>
      <c r="AF8" s="96"/>
      <c r="AG8" s="96"/>
      <c r="AH8" s="96"/>
      <c r="AI8" s="96"/>
      <c r="AJ8" s="96"/>
      <c r="AK8" s="96"/>
      <c r="AL8" s="96"/>
      <c r="AM8" s="96"/>
    </row>
    <row r="9" spans="1:39" ht="16" x14ac:dyDescent="0.2">
      <c r="A9" s="96"/>
      <c r="B9" s="96"/>
      <c r="C9" s="154"/>
      <c r="D9" s="154"/>
      <c r="E9" s="154"/>
      <c r="F9" s="154"/>
      <c r="G9" s="154"/>
      <c r="H9" s="154"/>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row>
    <row r="10" spans="1:39" ht="16" x14ac:dyDescent="0.2">
      <c r="A10" s="96"/>
      <c r="B10" s="96"/>
      <c r="C10" s="154" t="s">
        <v>140</v>
      </c>
      <c r="D10" s="154"/>
      <c r="E10" s="154"/>
      <c r="F10" s="154"/>
      <c r="G10" s="154"/>
      <c r="H10" s="154"/>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row>
    <row r="11" spans="1:39" ht="16" x14ac:dyDescent="0.2">
      <c r="A11" s="96"/>
      <c r="B11" s="96"/>
      <c r="C11" s="154"/>
      <c r="D11" s="154"/>
      <c r="E11" s="154"/>
      <c r="F11" s="154"/>
      <c r="G11" s="154"/>
      <c r="H11" s="154"/>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row>
    <row r="12" spans="1:39" x14ac:dyDescent="0.2">
      <c r="A12" s="96"/>
      <c r="B12" s="96"/>
      <c r="C12" s="96"/>
      <c r="D12" s="96"/>
      <c r="E12" s="96"/>
      <c r="F12" s="96"/>
      <c r="G12" s="96"/>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row>
    <row r="13" spans="1:39" ht="16" thickBot="1" x14ac:dyDescent="0.25">
      <c r="A13" s="96"/>
      <c r="B13" s="96"/>
      <c r="C13" s="96"/>
      <c r="D13" s="96"/>
      <c r="E13" s="96"/>
      <c r="F13" s="96"/>
      <c r="G13" s="96"/>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row>
    <row r="14" spans="1:39" x14ac:dyDescent="0.2">
      <c r="A14" s="96"/>
      <c r="B14" s="230"/>
      <c r="C14" s="231"/>
      <c r="D14" s="231"/>
      <c r="E14" s="231"/>
      <c r="F14" s="231"/>
      <c r="G14" s="231"/>
      <c r="H14" s="231"/>
      <c r="I14" s="231"/>
      <c r="J14" s="232"/>
      <c r="K14" s="96"/>
      <c r="L14" s="102"/>
      <c r="M14" s="103"/>
      <c r="N14" s="103"/>
      <c r="O14" s="103"/>
      <c r="P14" s="103"/>
      <c r="Q14" s="103"/>
      <c r="R14" s="103"/>
      <c r="S14" s="105"/>
      <c r="T14" s="96"/>
      <c r="U14" s="96"/>
      <c r="V14" s="96"/>
      <c r="W14" s="96"/>
      <c r="X14" s="96"/>
      <c r="Y14" s="96"/>
      <c r="Z14" s="96"/>
      <c r="AA14" s="96"/>
      <c r="AB14" s="96"/>
      <c r="AC14" s="96"/>
      <c r="AD14" s="96"/>
      <c r="AE14" s="96"/>
      <c r="AF14" s="96"/>
      <c r="AG14" s="96"/>
      <c r="AH14" s="96"/>
      <c r="AI14" s="96"/>
      <c r="AJ14" s="96"/>
      <c r="AK14" s="96"/>
      <c r="AL14" s="96"/>
      <c r="AM14" s="96"/>
    </row>
    <row r="15" spans="1:39" ht="18.5" customHeight="1" x14ac:dyDescent="0.25">
      <c r="A15" s="96"/>
      <c r="B15" s="106"/>
      <c r="C15" s="107"/>
      <c r="D15" s="107"/>
      <c r="E15" s="145" t="s">
        <v>137</v>
      </c>
      <c r="F15" s="145"/>
      <c r="G15" s="145"/>
      <c r="H15" s="145"/>
      <c r="I15" s="145"/>
      <c r="J15" s="149"/>
      <c r="K15" s="96"/>
      <c r="L15" s="146"/>
      <c r="M15" s="145" t="s">
        <v>42</v>
      </c>
      <c r="N15" s="107"/>
      <c r="O15" s="107"/>
      <c r="P15" s="107"/>
      <c r="Q15" s="107"/>
      <c r="R15" s="107"/>
      <c r="S15" s="110"/>
      <c r="T15" s="96"/>
      <c r="U15" s="96"/>
      <c r="V15" s="96"/>
      <c r="W15" s="96"/>
      <c r="X15" s="96"/>
      <c r="Y15" s="96"/>
      <c r="Z15" s="96"/>
      <c r="AA15" s="96"/>
      <c r="AB15" s="96"/>
      <c r="AC15" s="96"/>
      <c r="AD15" s="96"/>
      <c r="AE15" s="96"/>
      <c r="AF15" s="96"/>
      <c r="AG15" s="96"/>
      <c r="AH15" s="96"/>
      <c r="AI15" s="96"/>
      <c r="AJ15" s="96"/>
      <c r="AK15" s="96"/>
      <c r="AL15" s="96"/>
      <c r="AM15" s="96"/>
    </row>
    <row r="16" spans="1:39" ht="18.5" customHeight="1" x14ac:dyDescent="0.2">
      <c r="A16" s="96"/>
      <c r="B16" s="106"/>
      <c r="C16" s="107"/>
      <c r="D16" s="107"/>
      <c r="E16" s="107"/>
      <c r="F16" s="107"/>
      <c r="G16" s="107"/>
      <c r="H16" s="107"/>
      <c r="I16" s="107"/>
      <c r="J16" s="110"/>
      <c r="K16" s="96"/>
      <c r="L16" s="106"/>
      <c r="M16" s="107"/>
      <c r="N16" s="107"/>
      <c r="O16" s="107"/>
      <c r="P16" s="107"/>
      <c r="Q16" s="107"/>
      <c r="R16" s="107"/>
      <c r="S16" s="110"/>
      <c r="T16" s="96"/>
      <c r="U16" s="96"/>
      <c r="V16" s="96"/>
      <c r="W16" s="96"/>
      <c r="X16" s="96"/>
      <c r="Y16" s="96"/>
      <c r="Z16" s="96"/>
      <c r="AA16" s="96"/>
      <c r="AB16" s="96"/>
      <c r="AC16" s="96"/>
      <c r="AD16" s="96"/>
      <c r="AE16" s="96"/>
      <c r="AF16" s="96"/>
      <c r="AG16" s="96"/>
      <c r="AH16" s="96"/>
      <c r="AI16" s="96"/>
      <c r="AJ16" s="96"/>
      <c r="AK16" s="96"/>
      <c r="AL16" s="96"/>
      <c r="AM16" s="96"/>
    </row>
    <row r="17" spans="1:39" ht="18.5" customHeight="1" x14ac:dyDescent="0.2">
      <c r="A17" s="96"/>
      <c r="B17" s="106"/>
      <c r="C17" s="139"/>
      <c r="D17" s="134"/>
      <c r="E17" s="156" t="s">
        <v>41</v>
      </c>
      <c r="F17" s="156"/>
      <c r="G17" s="157" t="s">
        <v>16</v>
      </c>
      <c r="H17" s="158" t="s">
        <v>17</v>
      </c>
      <c r="I17" s="159" t="s">
        <v>7</v>
      </c>
      <c r="J17" s="150"/>
      <c r="K17" s="96"/>
      <c r="L17" s="106"/>
      <c r="M17" s="238" t="s">
        <v>41</v>
      </c>
      <c r="N17" s="157"/>
      <c r="O17" s="157" t="s">
        <v>16</v>
      </c>
      <c r="P17" s="158" t="s">
        <v>17</v>
      </c>
      <c r="Q17" s="157" t="s">
        <v>18</v>
      </c>
      <c r="R17" s="159" t="s">
        <v>7</v>
      </c>
      <c r="S17" s="110"/>
      <c r="T17" s="96"/>
      <c r="U17" s="96"/>
      <c r="V17" s="96"/>
      <c r="W17" s="96"/>
      <c r="X17" s="96"/>
      <c r="Y17" s="96"/>
      <c r="Z17" s="96"/>
      <c r="AA17" s="96"/>
      <c r="AB17" s="96"/>
      <c r="AC17" s="96"/>
      <c r="AD17" s="96"/>
      <c r="AE17" s="96"/>
      <c r="AF17" s="96"/>
      <c r="AG17" s="96"/>
      <c r="AH17" s="96"/>
      <c r="AI17" s="96"/>
      <c r="AJ17" s="96"/>
      <c r="AK17" s="96"/>
      <c r="AL17" s="96"/>
      <c r="AM17" s="96"/>
    </row>
    <row r="18" spans="1:39" ht="18.5" customHeight="1" x14ac:dyDescent="0.2">
      <c r="A18" s="96"/>
      <c r="B18" s="106"/>
      <c r="C18" s="140"/>
      <c r="D18" s="41"/>
      <c r="E18" s="128" t="s">
        <v>141</v>
      </c>
      <c r="F18" s="41"/>
      <c r="G18" s="41"/>
      <c r="H18" s="86"/>
      <c r="I18" s="141"/>
      <c r="J18" s="110"/>
      <c r="K18" s="96"/>
      <c r="L18" s="106"/>
      <c r="M18" s="239">
        <f>Options!L5</f>
        <v>0</v>
      </c>
      <c r="N18" s="41"/>
      <c r="O18" s="41" t="str">
        <f>Options!M5</f>
        <v>No Action</v>
      </c>
      <c r="P18" s="86"/>
      <c r="Q18" s="86"/>
      <c r="R18" s="141"/>
      <c r="S18" s="110"/>
      <c r="T18" s="96"/>
      <c r="U18" s="96"/>
      <c r="V18" s="96"/>
      <c r="W18" s="96"/>
      <c r="X18" s="96"/>
      <c r="Y18" s="96"/>
      <c r="Z18" s="96"/>
      <c r="AA18" s="96"/>
      <c r="AB18" s="96"/>
      <c r="AC18" s="96"/>
      <c r="AD18" s="96"/>
      <c r="AE18" s="96"/>
      <c r="AF18" s="96"/>
      <c r="AG18" s="96"/>
      <c r="AH18" s="96"/>
      <c r="AI18" s="96"/>
      <c r="AJ18" s="96"/>
      <c r="AK18" s="96"/>
      <c r="AL18" s="96"/>
      <c r="AM18" s="96"/>
    </row>
    <row r="19" spans="1:39" ht="18.5" customHeight="1" x14ac:dyDescent="0.25">
      <c r="A19" s="96"/>
      <c r="B19" s="106"/>
      <c r="C19" s="160" t="s">
        <v>1</v>
      </c>
      <c r="D19" s="41"/>
      <c r="E19" s="333" t="s">
        <v>251</v>
      </c>
      <c r="F19" s="41"/>
      <c r="G19" s="41" t="e">
        <f>VLOOKUP($E19,ActionsMaster,3)</f>
        <v>#N/A</v>
      </c>
      <c r="H19" s="86" t="e">
        <f>VLOOKUP($E19,ActionsMaster,4)</f>
        <v>#N/A</v>
      </c>
      <c r="I19" s="233" t="e">
        <f>VLOOKUP($E19,ActionsMaster,6)</f>
        <v>#N/A</v>
      </c>
      <c r="J19" s="110"/>
      <c r="K19" s="96"/>
      <c r="L19" s="106"/>
      <c r="M19" s="240">
        <f>Options!L6</f>
        <v>1</v>
      </c>
      <c r="N19" s="41"/>
      <c r="O19" s="41" t="str">
        <f>Options!M6</f>
        <v>Implement standby on desktop computers</v>
      </c>
      <c r="P19" s="86" t="str">
        <f>Options!N6</f>
        <v>Floor 1</v>
      </c>
      <c r="Q19" s="86">
        <f>Options!O6</f>
        <v>28</v>
      </c>
      <c r="R19" s="233">
        <f>Options!P6</f>
        <v>0</v>
      </c>
      <c r="S19" s="110"/>
      <c r="T19" s="96"/>
      <c r="U19" s="96"/>
      <c r="V19" s="96"/>
      <c r="W19" s="96"/>
      <c r="X19" s="96"/>
      <c r="Y19" s="96"/>
      <c r="Z19" s="96"/>
      <c r="AA19" s="96"/>
      <c r="AB19" s="96"/>
      <c r="AC19" s="96"/>
      <c r="AD19" s="96"/>
      <c r="AE19" s="96"/>
      <c r="AF19" s="96"/>
      <c r="AG19" s="96"/>
      <c r="AH19" s="96"/>
      <c r="AI19" s="96"/>
      <c r="AJ19" s="96"/>
      <c r="AK19" s="96"/>
      <c r="AL19" s="96"/>
      <c r="AM19" s="96"/>
    </row>
    <row r="20" spans="1:39" ht="18.5" customHeight="1" x14ac:dyDescent="0.25">
      <c r="A20" s="96"/>
      <c r="B20" s="106"/>
      <c r="C20" s="160"/>
      <c r="D20" s="41"/>
      <c r="E20" s="86"/>
      <c r="F20" s="41"/>
      <c r="G20" s="41"/>
      <c r="H20" s="86"/>
      <c r="I20" s="141"/>
      <c r="J20" s="110"/>
      <c r="K20" s="96"/>
      <c r="L20" s="106"/>
      <c r="M20" s="240">
        <f>Options!L7</f>
        <v>2</v>
      </c>
      <c r="N20" s="41"/>
      <c r="O20" s="41" t="str">
        <f>Options!M7</f>
        <v>Remove dishwasher and wash dishes by hand</v>
      </c>
      <c r="P20" s="86" t="str">
        <f>Options!N7</f>
        <v>Floor 1</v>
      </c>
      <c r="Q20" s="86">
        <f>Options!O7</f>
        <v>1</v>
      </c>
      <c r="R20" s="233">
        <f>Options!P7</f>
        <v>0</v>
      </c>
      <c r="S20" s="110"/>
      <c r="T20" s="96"/>
      <c r="U20" s="96"/>
      <c r="V20" s="96"/>
      <c r="W20" s="96"/>
      <c r="X20" s="96"/>
      <c r="Y20" s="96"/>
      <c r="Z20" s="96"/>
      <c r="AA20" s="96"/>
      <c r="AB20" s="96"/>
      <c r="AC20" s="96"/>
      <c r="AD20" s="96"/>
      <c r="AE20" s="96"/>
      <c r="AF20" s="96"/>
      <c r="AG20" s="96"/>
      <c r="AH20" s="96"/>
      <c r="AI20" s="96"/>
      <c r="AJ20" s="96"/>
      <c r="AK20" s="96"/>
      <c r="AL20" s="96"/>
      <c r="AM20" s="96"/>
    </row>
    <row r="21" spans="1:39" ht="18.5" customHeight="1" x14ac:dyDescent="0.25">
      <c r="A21" s="96"/>
      <c r="B21" s="106"/>
      <c r="C21" s="160"/>
      <c r="D21" s="41"/>
      <c r="E21" s="128" t="s">
        <v>141</v>
      </c>
      <c r="F21" s="41"/>
      <c r="G21" s="41"/>
      <c r="H21" s="86"/>
      <c r="I21" s="141"/>
      <c r="J21" s="110"/>
      <c r="K21" s="96"/>
      <c r="L21" s="106"/>
      <c r="M21" s="240">
        <f>Options!L8</f>
        <v>3</v>
      </c>
      <c r="N21" s="41"/>
      <c r="O21" s="41" t="str">
        <f>Options!M8</f>
        <v>Remove Electric fan heaters</v>
      </c>
      <c r="P21" s="86" t="str">
        <f>Options!N8</f>
        <v>Floor 1</v>
      </c>
      <c r="Q21" s="86">
        <f>Options!O8</f>
        <v>4</v>
      </c>
      <c r="R21" s="233">
        <f>Options!P8</f>
        <v>0</v>
      </c>
      <c r="S21" s="110"/>
      <c r="T21" s="96"/>
      <c r="U21" s="96"/>
      <c r="V21" s="96"/>
      <c r="W21" s="96"/>
      <c r="X21" s="96"/>
      <c r="Y21" s="96"/>
      <c r="Z21" s="96"/>
      <c r="AA21" s="96"/>
      <c r="AB21" s="96"/>
      <c r="AC21" s="96"/>
      <c r="AD21" s="96"/>
      <c r="AE21" s="96"/>
      <c r="AF21" s="96"/>
      <c r="AG21" s="96"/>
      <c r="AH21" s="96"/>
      <c r="AI21" s="96"/>
      <c r="AJ21" s="96"/>
      <c r="AK21" s="96"/>
      <c r="AL21" s="96"/>
      <c r="AM21" s="96"/>
    </row>
    <row r="22" spans="1:39" ht="18.5" customHeight="1" x14ac:dyDescent="0.25">
      <c r="A22" s="96"/>
      <c r="B22" s="106"/>
      <c r="C22" s="160" t="s">
        <v>2</v>
      </c>
      <c r="D22" s="41"/>
      <c r="E22" s="333" t="s">
        <v>251</v>
      </c>
      <c r="F22" s="41"/>
      <c r="G22" s="41" t="e">
        <f>VLOOKUP($E22,ActionsMaster,3)</f>
        <v>#N/A</v>
      </c>
      <c r="H22" s="86" t="e">
        <f>VLOOKUP($E22,ActionsMaster,4)</f>
        <v>#N/A</v>
      </c>
      <c r="I22" s="233" t="e">
        <f>VLOOKUP($E22,ActionsMaster,6)</f>
        <v>#N/A</v>
      </c>
      <c r="J22" s="110"/>
      <c r="K22" s="96"/>
      <c r="L22" s="106"/>
      <c r="M22" s="240">
        <f>Options!L9</f>
        <v>4</v>
      </c>
      <c r="N22" s="41"/>
      <c r="O22" s="41" t="str">
        <f>Options!M9</f>
        <v>Run existing HVAC system on economy cycle</v>
      </c>
      <c r="P22" s="86" t="str">
        <f>Options!N9</f>
        <v>Floor 1</v>
      </c>
      <c r="Q22" s="86">
        <f>Options!O9</f>
        <v>1</v>
      </c>
      <c r="R22" s="233">
        <f>Options!P9</f>
        <v>0</v>
      </c>
      <c r="S22" s="110"/>
      <c r="T22" s="96"/>
      <c r="U22" s="96"/>
      <c r="V22" s="96"/>
      <c r="W22" s="96"/>
      <c r="X22" s="96"/>
      <c r="Y22" s="96"/>
      <c r="Z22" s="96"/>
      <c r="AA22" s="96"/>
      <c r="AB22" s="96"/>
      <c r="AC22" s="96"/>
      <c r="AD22" s="96"/>
      <c r="AE22" s="96"/>
      <c r="AF22" s="96"/>
      <c r="AG22" s="96"/>
      <c r="AH22" s="96"/>
      <c r="AI22" s="96"/>
      <c r="AJ22" s="96"/>
      <c r="AK22" s="96"/>
      <c r="AL22" s="96"/>
      <c r="AM22" s="96"/>
    </row>
    <row r="23" spans="1:39" ht="18.5" customHeight="1" x14ac:dyDescent="0.25">
      <c r="A23" s="96"/>
      <c r="B23" s="106"/>
      <c r="C23" s="160"/>
      <c r="D23" s="41"/>
      <c r="E23" s="41"/>
      <c r="F23" s="41"/>
      <c r="G23" s="41"/>
      <c r="H23" s="86"/>
      <c r="I23" s="233"/>
      <c r="J23" s="110"/>
      <c r="K23" s="96"/>
      <c r="L23" s="106"/>
      <c r="M23" s="240">
        <f>Options!L10</f>
        <v>5</v>
      </c>
      <c r="N23" s="41"/>
      <c r="O23" s="41" t="str">
        <f>Options!M10</f>
        <v>Implement standby on photocopiers</v>
      </c>
      <c r="P23" s="86" t="str">
        <f>Options!N10</f>
        <v>Floor 1</v>
      </c>
      <c r="Q23" s="86">
        <f>Options!O10</f>
        <v>2</v>
      </c>
      <c r="R23" s="233">
        <f>Options!P10</f>
        <v>0</v>
      </c>
      <c r="S23" s="110"/>
      <c r="T23" s="96"/>
      <c r="U23" s="96"/>
      <c r="V23" s="96"/>
      <c r="W23" s="96"/>
      <c r="X23" s="96"/>
      <c r="Y23" s="96"/>
      <c r="Z23" s="96"/>
      <c r="AA23" s="96"/>
      <c r="AB23" s="96"/>
      <c r="AC23" s="96"/>
      <c r="AD23" s="96"/>
      <c r="AE23" s="96"/>
      <c r="AF23" s="96"/>
      <c r="AG23" s="96"/>
      <c r="AH23" s="96"/>
      <c r="AI23" s="96"/>
      <c r="AJ23" s="96"/>
      <c r="AK23" s="96"/>
      <c r="AL23" s="96"/>
      <c r="AM23" s="96"/>
    </row>
    <row r="24" spans="1:39" ht="18.5" customHeight="1" x14ac:dyDescent="0.25">
      <c r="A24" s="96"/>
      <c r="B24" s="106"/>
      <c r="C24" s="160"/>
      <c r="D24" s="41"/>
      <c r="E24" s="128" t="s">
        <v>141</v>
      </c>
      <c r="F24" s="41"/>
      <c r="G24" s="41"/>
      <c r="H24" s="41"/>
      <c r="I24" s="141"/>
      <c r="J24" s="110"/>
      <c r="K24" s="96"/>
      <c r="L24" s="106"/>
      <c r="M24" s="241">
        <f>Options!L11</f>
        <v>6</v>
      </c>
      <c r="N24" s="143"/>
      <c r="O24" s="143" t="str">
        <f>Options!M11</f>
        <v>Remove microwave oven</v>
      </c>
      <c r="P24" s="164" t="str">
        <f>Options!N11</f>
        <v>Floor 1</v>
      </c>
      <c r="Q24" s="164">
        <f>Options!O11</f>
        <v>1</v>
      </c>
      <c r="R24" s="242">
        <f>Options!P11</f>
        <v>0</v>
      </c>
      <c r="S24" s="110"/>
      <c r="T24" s="96"/>
      <c r="U24" s="96"/>
      <c r="V24" s="96"/>
      <c r="W24" s="96"/>
      <c r="X24" s="96"/>
      <c r="Y24" s="96"/>
      <c r="Z24" s="96"/>
      <c r="AA24" s="96"/>
      <c r="AB24" s="96"/>
      <c r="AC24" s="96"/>
      <c r="AD24" s="96"/>
      <c r="AE24" s="96"/>
      <c r="AF24" s="96"/>
      <c r="AG24" s="96"/>
      <c r="AH24" s="96"/>
      <c r="AI24" s="96"/>
      <c r="AJ24" s="96"/>
      <c r="AK24" s="96"/>
      <c r="AL24" s="96"/>
      <c r="AM24" s="96"/>
    </row>
    <row r="25" spans="1:39" ht="18.5" customHeight="1" x14ac:dyDescent="0.25">
      <c r="A25" s="96"/>
      <c r="B25" s="106"/>
      <c r="C25" s="160" t="s">
        <v>136</v>
      </c>
      <c r="D25" s="41"/>
      <c r="E25" s="334" t="s">
        <v>144</v>
      </c>
      <c r="F25" s="41"/>
      <c r="G25" s="127" t="str">
        <f>IF(E25="No","",IF(OR(E19=0,E22=0),"Error - select two actions!","Great job - go to the dashboard to see your progress!"))</f>
        <v/>
      </c>
      <c r="H25" s="41"/>
      <c r="I25" s="141"/>
      <c r="J25" s="110"/>
      <c r="K25" s="96"/>
      <c r="L25" s="106"/>
      <c r="M25" s="107"/>
      <c r="N25" s="107"/>
      <c r="O25" s="107"/>
      <c r="P25" s="107"/>
      <c r="Q25" s="107"/>
      <c r="R25" s="107"/>
      <c r="S25" s="110"/>
      <c r="T25" s="96"/>
      <c r="U25" s="96"/>
      <c r="V25" s="96"/>
      <c r="W25" s="96"/>
      <c r="X25" s="96"/>
      <c r="Y25" s="96"/>
      <c r="Z25" s="96"/>
      <c r="AA25" s="96"/>
      <c r="AB25" s="96"/>
      <c r="AC25" s="96"/>
      <c r="AD25" s="96"/>
      <c r="AE25" s="96"/>
      <c r="AF25" s="96"/>
      <c r="AG25" s="96"/>
      <c r="AH25" s="96"/>
      <c r="AI25" s="96"/>
      <c r="AJ25" s="96"/>
      <c r="AK25" s="96"/>
      <c r="AL25" s="96"/>
      <c r="AM25" s="96"/>
    </row>
    <row r="26" spans="1:39" ht="18.5" customHeight="1" x14ac:dyDescent="0.2">
      <c r="A26" s="96"/>
      <c r="B26" s="106"/>
      <c r="C26" s="142"/>
      <c r="D26" s="143"/>
      <c r="E26" s="143"/>
      <c r="F26" s="143"/>
      <c r="G26" s="143"/>
      <c r="H26" s="143"/>
      <c r="I26" s="144"/>
      <c r="J26" s="110"/>
      <c r="K26" s="96"/>
      <c r="L26" s="106"/>
      <c r="M26" s="107"/>
      <c r="N26" s="107"/>
      <c r="O26" s="107"/>
      <c r="P26" s="107"/>
      <c r="Q26" s="107"/>
      <c r="R26" s="107"/>
      <c r="S26" s="110"/>
      <c r="T26" s="96"/>
      <c r="U26" s="96"/>
      <c r="V26" s="96"/>
      <c r="W26" s="96"/>
      <c r="X26" s="96"/>
      <c r="Y26" s="96"/>
      <c r="Z26" s="96"/>
      <c r="AA26" s="96"/>
      <c r="AB26" s="96"/>
      <c r="AC26" s="96"/>
      <c r="AD26" s="96"/>
      <c r="AE26" s="96"/>
      <c r="AF26" s="96"/>
      <c r="AG26" s="96"/>
      <c r="AH26" s="96"/>
      <c r="AI26" s="96"/>
      <c r="AJ26" s="96"/>
      <c r="AK26" s="96"/>
      <c r="AL26" s="96"/>
      <c r="AM26" s="96"/>
    </row>
    <row r="27" spans="1:39" ht="16" thickBot="1" x14ac:dyDescent="0.25">
      <c r="A27" s="96"/>
      <c r="B27" s="119"/>
      <c r="C27" s="120"/>
      <c r="D27" s="120"/>
      <c r="E27" s="120"/>
      <c r="F27" s="120"/>
      <c r="G27" s="120"/>
      <c r="H27" s="120"/>
      <c r="I27" s="120"/>
      <c r="J27" s="147"/>
      <c r="K27" s="96"/>
      <c r="L27" s="119"/>
      <c r="M27" s="120"/>
      <c r="N27" s="120"/>
      <c r="O27" s="120"/>
      <c r="P27" s="120"/>
      <c r="Q27" s="120"/>
      <c r="R27" s="120"/>
      <c r="S27" s="147"/>
      <c r="T27" s="96"/>
      <c r="U27" s="96"/>
      <c r="V27" s="96"/>
      <c r="W27" s="96"/>
      <c r="X27" s="96"/>
      <c r="Y27" s="96"/>
      <c r="Z27" s="96"/>
      <c r="AA27" s="96"/>
      <c r="AB27" s="96"/>
      <c r="AC27" s="96"/>
      <c r="AD27" s="96"/>
      <c r="AE27" s="96"/>
      <c r="AF27" s="96"/>
      <c r="AG27" s="96"/>
      <c r="AH27" s="96"/>
      <c r="AI27" s="96"/>
      <c r="AJ27" s="96"/>
      <c r="AK27" s="96"/>
      <c r="AL27" s="96"/>
      <c r="AM27" s="96"/>
    </row>
    <row r="28" spans="1:39" x14ac:dyDescent="0.2">
      <c r="A28" s="96"/>
      <c r="B28" s="96"/>
      <c r="C28" s="96"/>
      <c r="D28" s="96"/>
      <c r="E28" s="96"/>
      <c r="F28" s="96"/>
      <c r="G28" s="96"/>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row>
    <row r="29" spans="1:39" x14ac:dyDescent="0.2">
      <c r="A29" s="96"/>
      <c r="B29" s="96"/>
      <c r="C29" s="96"/>
      <c r="D29" s="96"/>
      <c r="E29" s="96"/>
      <c r="F29" s="96"/>
      <c r="G29" s="96"/>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row>
    <row r="30" spans="1:39" x14ac:dyDescent="0.2">
      <c r="A30" s="96"/>
      <c r="B30" s="96"/>
      <c r="C30" s="96"/>
      <c r="D30" s="96"/>
      <c r="E30" s="96"/>
      <c r="F30" s="96"/>
      <c r="G30" s="96"/>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row>
    <row r="31" spans="1:39" x14ac:dyDescent="0.2">
      <c r="A31" s="96"/>
      <c r="B31" s="96"/>
      <c r="C31" s="96"/>
      <c r="D31" s="96"/>
      <c r="E31" s="96"/>
      <c r="F31" s="96"/>
      <c r="G31" s="96"/>
      <c r="H31" s="96"/>
      <c r="I31" s="96"/>
      <c r="J31" s="96"/>
      <c r="K31" s="96"/>
      <c r="L31" s="96"/>
      <c r="M31" s="96"/>
      <c r="N31" s="96"/>
      <c r="O31" s="96"/>
      <c r="P31" s="96"/>
      <c r="Q31" s="96"/>
      <c r="R31" s="96"/>
      <c r="S31" s="96"/>
      <c r="T31" s="96"/>
      <c r="U31" s="96"/>
      <c r="V31" s="96"/>
      <c r="W31" s="96"/>
      <c r="X31" s="96"/>
      <c r="Y31" s="96"/>
      <c r="Z31" s="96"/>
      <c r="AA31" s="96"/>
      <c r="AB31" s="96"/>
      <c r="AC31" s="96"/>
      <c r="AD31" s="96"/>
      <c r="AE31" s="96"/>
      <c r="AF31" s="96"/>
      <c r="AG31" s="96"/>
      <c r="AH31" s="96"/>
      <c r="AI31" s="96"/>
      <c r="AJ31" s="96"/>
      <c r="AK31" s="96"/>
      <c r="AL31" s="96"/>
      <c r="AM31" s="96"/>
    </row>
    <row r="32" spans="1:39" x14ac:dyDescent="0.2">
      <c r="A32" s="96"/>
      <c r="B32" s="96"/>
      <c r="C32" s="96"/>
      <c r="D32" s="96"/>
      <c r="E32" s="96"/>
      <c r="F32" s="96"/>
      <c r="G32" s="96"/>
      <c r="H32" s="96"/>
      <c r="I32" s="96"/>
      <c r="J32" s="96"/>
      <c r="K32" s="96"/>
      <c r="L32" s="96"/>
      <c r="M32" s="96"/>
      <c r="N32" s="96"/>
      <c r="O32" s="96"/>
      <c r="P32" s="96"/>
      <c r="Q32" s="96"/>
      <c r="R32" s="96"/>
      <c r="S32" s="96"/>
      <c r="T32" s="96"/>
      <c r="U32" s="96"/>
      <c r="V32" s="96"/>
      <c r="W32" s="96"/>
      <c r="X32" s="96"/>
      <c r="Y32" s="96"/>
      <c r="Z32" s="96"/>
      <c r="AA32" s="96"/>
      <c r="AB32" s="96"/>
      <c r="AC32" s="96"/>
      <c r="AD32" s="96"/>
      <c r="AE32" s="96"/>
      <c r="AF32" s="96"/>
      <c r="AG32" s="96"/>
      <c r="AH32" s="96"/>
      <c r="AI32" s="96"/>
      <c r="AJ32" s="96"/>
      <c r="AK32" s="96"/>
      <c r="AL32" s="96"/>
      <c r="AM32" s="96"/>
    </row>
    <row r="33" spans="1:39" x14ac:dyDescent="0.2">
      <c r="A33" s="96"/>
      <c r="B33" s="96"/>
      <c r="C33" s="96"/>
      <c r="D33" s="96"/>
      <c r="E33" s="96"/>
      <c r="F33" s="96"/>
      <c r="G33" s="96"/>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row>
    <row r="34" spans="1:39" x14ac:dyDescent="0.2">
      <c r="A34" s="96"/>
      <c r="B34" s="96"/>
      <c r="C34" s="96"/>
      <c r="D34" s="96"/>
      <c r="E34" s="96"/>
      <c r="F34" s="96"/>
      <c r="G34" s="96"/>
      <c r="H34" s="96"/>
      <c r="I34" s="96"/>
      <c r="J34" s="96"/>
      <c r="K34" s="96"/>
      <c r="L34" s="96"/>
      <c r="M34" s="96"/>
      <c r="N34" s="96"/>
      <c r="O34" s="96"/>
      <c r="P34" s="96"/>
      <c r="Q34" s="96"/>
      <c r="R34" s="96"/>
      <c r="S34" s="96"/>
      <c r="T34" s="96"/>
      <c r="U34" s="96"/>
      <c r="V34" s="96"/>
      <c r="W34" s="96"/>
      <c r="X34" s="96"/>
      <c r="Y34" s="96"/>
      <c r="Z34" s="96"/>
      <c r="AA34" s="96"/>
      <c r="AB34" s="96"/>
      <c r="AC34" s="96"/>
      <c r="AD34" s="96"/>
      <c r="AE34" s="96"/>
      <c r="AF34" s="96"/>
      <c r="AG34" s="96"/>
      <c r="AH34" s="96"/>
      <c r="AI34" s="96"/>
      <c r="AJ34" s="96"/>
      <c r="AK34" s="96"/>
      <c r="AL34" s="96"/>
      <c r="AM34" s="96"/>
    </row>
    <row r="35" spans="1:39" x14ac:dyDescent="0.2">
      <c r="A35" s="96"/>
      <c r="B35" s="96"/>
      <c r="C35" s="96"/>
      <c r="D35" s="96"/>
      <c r="E35" s="96"/>
      <c r="F35" s="96"/>
      <c r="G35" s="96"/>
      <c r="H35" s="96"/>
      <c r="I35" s="96"/>
      <c r="J35" s="96"/>
      <c r="K35" s="96"/>
      <c r="L35" s="96"/>
      <c r="M35" s="96"/>
      <c r="N35" s="96"/>
      <c r="O35" s="96"/>
      <c r="P35" s="96"/>
      <c r="Q35" s="96"/>
      <c r="R35" s="96"/>
      <c r="S35" s="96"/>
      <c r="T35" s="96"/>
      <c r="U35" s="96"/>
      <c r="V35" s="96"/>
      <c r="W35" s="96"/>
      <c r="X35" s="96"/>
      <c r="Y35" s="96"/>
      <c r="Z35" s="96"/>
      <c r="AA35" s="96"/>
      <c r="AB35" s="96"/>
      <c r="AC35" s="96"/>
      <c r="AD35" s="96"/>
      <c r="AE35" s="96"/>
      <c r="AF35" s="96"/>
      <c r="AG35" s="96"/>
      <c r="AH35" s="96"/>
      <c r="AI35" s="96"/>
      <c r="AJ35" s="96"/>
      <c r="AK35" s="96"/>
      <c r="AL35" s="96"/>
      <c r="AM35" s="96"/>
    </row>
    <row r="36" spans="1:39" x14ac:dyDescent="0.2">
      <c r="A36" s="96"/>
      <c r="B36" s="96"/>
      <c r="C36" s="96"/>
      <c r="D36" s="96"/>
      <c r="E36" s="96"/>
      <c r="F36" s="96"/>
      <c r="G36" s="96"/>
      <c r="H36" s="96"/>
      <c r="I36" s="96"/>
      <c r="J36" s="96"/>
      <c r="K36" s="96"/>
      <c r="L36" s="96"/>
      <c r="M36" s="96"/>
      <c r="N36" s="96"/>
      <c r="O36" s="96"/>
      <c r="P36" s="96"/>
      <c r="Q36" s="96"/>
      <c r="R36" s="96"/>
      <c r="S36" s="96"/>
      <c r="T36" s="96"/>
      <c r="U36" s="96"/>
      <c r="V36" s="96"/>
      <c r="W36" s="96"/>
      <c r="X36" s="96"/>
      <c r="Y36" s="96"/>
      <c r="Z36" s="96"/>
      <c r="AA36" s="96"/>
      <c r="AB36" s="96"/>
      <c r="AC36" s="96"/>
      <c r="AD36" s="96"/>
      <c r="AE36" s="96"/>
      <c r="AF36" s="96"/>
      <c r="AG36" s="96"/>
      <c r="AH36" s="96"/>
      <c r="AI36" s="96"/>
      <c r="AJ36" s="96"/>
      <c r="AK36" s="96"/>
      <c r="AL36" s="96"/>
      <c r="AM36" s="96"/>
    </row>
    <row r="37" spans="1:39" x14ac:dyDescent="0.2">
      <c r="A37" s="96"/>
      <c r="B37" s="96"/>
      <c r="C37" s="96"/>
      <c r="D37" s="96"/>
      <c r="E37" s="96"/>
      <c r="F37" s="96"/>
      <c r="G37" s="96"/>
      <c r="H37" s="96"/>
      <c r="I37" s="96"/>
      <c r="J37" s="96"/>
      <c r="K37" s="96"/>
      <c r="L37" s="96"/>
      <c r="M37" s="96"/>
      <c r="N37" s="96"/>
      <c r="O37" s="96"/>
      <c r="P37" s="96"/>
      <c r="Q37" s="96"/>
      <c r="R37" s="96"/>
      <c r="S37" s="96"/>
      <c r="T37" s="96"/>
      <c r="U37" s="96"/>
      <c r="V37" s="96"/>
      <c r="W37" s="96"/>
      <c r="X37" s="96"/>
      <c r="Y37" s="96"/>
      <c r="Z37" s="96"/>
      <c r="AA37" s="96"/>
      <c r="AB37" s="96"/>
      <c r="AC37" s="96"/>
      <c r="AD37" s="96"/>
      <c r="AE37" s="96"/>
      <c r="AF37" s="96"/>
      <c r="AG37" s="96"/>
      <c r="AH37" s="96"/>
      <c r="AI37" s="96"/>
      <c r="AJ37" s="96"/>
      <c r="AK37" s="96"/>
      <c r="AL37" s="96"/>
      <c r="AM37" s="96"/>
    </row>
    <row r="38" spans="1:39" x14ac:dyDescent="0.2">
      <c r="A38" s="96"/>
      <c r="B38" s="96"/>
      <c r="C38" s="96"/>
      <c r="D38" s="96"/>
      <c r="E38" s="96"/>
      <c r="F38" s="96"/>
      <c r="G38" s="96"/>
      <c r="H38" s="96"/>
      <c r="I38" s="96"/>
      <c r="J38" s="96"/>
      <c r="K38" s="96"/>
      <c r="L38" s="96"/>
      <c r="M38" s="96"/>
      <c r="N38" s="96"/>
      <c r="O38" s="96"/>
      <c r="P38" s="96"/>
      <c r="Q38" s="96"/>
      <c r="R38" s="96"/>
      <c r="S38" s="96"/>
      <c r="T38" s="96"/>
      <c r="U38" s="96"/>
      <c r="V38" s="96"/>
      <c r="W38" s="96"/>
      <c r="X38" s="96"/>
      <c r="Y38" s="96"/>
      <c r="Z38" s="96"/>
      <c r="AA38" s="96"/>
      <c r="AB38" s="96"/>
      <c r="AC38" s="96"/>
      <c r="AD38" s="96"/>
      <c r="AE38" s="96"/>
      <c r="AF38" s="96"/>
      <c r="AG38" s="96"/>
      <c r="AH38" s="96"/>
      <c r="AI38" s="96"/>
      <c r="AJ38" s="96"/>
      <c r="AK38" s="96"/>
      <c r="AL38" s="96"/>
      <c r="AM38" s="96"/>
    </row>
    <row r="39" spans="1:39" x14ac:dyDescent="0.2">
      <c r="A39" s="96"/>
      <c r="B39" s="96"/>
      <c r="C39" s="96"/>
      <c r="D39" s="96"/>
      <c r="E39" s="96"/>
      <c r="F39" s="96"/>
      <c r="G39" s="96"/>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row>
    <row r="40" spans="1:39" x14ac:dyDescent="0.2">
      <c r="A40" s="96"/>
      <c r="B40" s="96"/>
      <c r="C40" s="96"/>
      <c r="D40" s="96"/>
      <c r="E40" s="96"/>
      <c r="F40" s="96"/>
      <c r="G40" s="96"/>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row>
    <row r="41" spans="1:39" x14ac:dyDescent="0.2">
      <c r="A41" s="96"/>
      <c r="B41" s="96"/>
      <c r="C41" s="96"/>
      <c r="D41" s="96"/>
      <c r="E41" s="96"/>
      <c r="F41" s="96"/>
      <c r="G41" s="96"/>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row>
    <row r="42" spans="1:39" x14ac:dyDescent="0.2">
      <c r="A42" s="96"/>
      <c r="B42" s="96"/>
      <c r="C42" s="96"/>
      <c r="D42" s="96"/>
      <c r="E42" s="96"/>
      <c r="F42" s="96"/>
      <c r="G42" s="96"/>
      <c r="H42" s="96"/>
      <c r="I42" s="96"/>
      <c r="J42" s="96"/>
      <c r="K42" s="96"/>
      <c r="L42" s="96"/>
      <c r="M42" s="96"/>
      <c r="N42" s="96"/>
      <c r="O42" s="96"/>
      <c r="P42" s="96"/>
      <c r="Q42" s="96"/>
      <c r="R42" s="96"/>
      <c r="S42" s="96"/>
      <c r="T42" s="96"/>
      <c r="U42" s="96"/>
      <c r="V42" s="96"/>
      <c r="W42" s="96"/>
      <c r="X42" s="96"/>
      <c r="Y42" s="96"/>
      <c r="Z42" s="96"/>
      <c r="AA42" s="96"/>
      <c r="AB42" s="96"/>
      <c r="AC42" s="96"/>
      <c r="AD42" s="96"/>
      <c r="AE42" s="96"/>
      <c r="AF42" s="96"/>
      <c r="AG42" s="96"/>
      <c r="AH42" s="96"/>
      <c r="AI42" s="96"/>
      <c r="AJ42" s="96"/>
      <c r="AK42" s="96"/>
      <c r="AL42" s="96"/>
      <c r="AM42" s="96"/>
    </row>
    <row r="43" spans="1:39" x14ac:dyDescent="0.2">
      <c r="A43" s="96"/>
      <c r="B43" s="96"/>
      <c r="C43" s="96"/>
      <c r="D43" s="96"/>
      <c r="E43" s="96"/>
      <c r="F43" s="96"/>
      <c r="G43" s="96"/>
      <c r="H43" s="96"/>
      <c r="I43" s="96"/>
      <c r="J43" s="96"/>
      <c r="K43" s="96"/>
      <c r="L43" s="96"/>
      <c r="M43" s="96"/>
      <c r="N43" s="96"/>
      <c r="O43" s="96"/>
      <c r="P43" s="96"/>
      <c r="Q43" s="96"/>
      <c r="R43" s="96"/>
      <c r="S43" s="96"/>
      <c r="T43" s="96"/>
      <c r="U43" s="96"/>
      <c r="V43" s="96"/>
      <c r="W43" s="96"/>
      <c r="X43" s="96"/>
      <c r="Y43" s="96"/>
      <c r="Z43" s="96"/>
      <c r="AA43" s="96"/>
      <c r="AB43" s="96"/>
      <c r="AC43" s="96"/>
      <c r="AD43" s="96"/>
      <c r="AE43" s="96"/>
      <c r="AF43" s="96"/>
      <c r="AG43" s="96"/>
      <c r="AH43" s="96"/>
      <c r="AI43" s="96"/>
      <c r="AJ43" s="96"/>
      <c r="AK43" s="96"/>
      <c r="AL43" s="96"/>
      <c r="AM43" s="96"/>
    </row>
    <row r="44" spans="1:39" x14ac:dyDescent="0.2">
      <c r="A44" s="96"/>
      <c r="B44" s="96"/>
      <c r="C44" s="96"/>
      <c r="D44" s="96"/>
      <c r="E44" s="96"/>
      <c r="F44" s="96"/>
      <c r="G44" s="96"/>
      <c r="H44" s="96"/>
      <c r="I44" s="96"/>
      <c r="J44" s="96"/>
      <c r="K44" s="96"/>
      <c r="L44" s="96"/>
      <c r="M44" s="96"/>
      <c r="N44" s="96"/>
      <c r="O44" s="96"/>
      <c r="P44" s="96"/>
      <c r="Q44" s="96"/>
      <c r="R44" s="96"/>
      <c r="S44" s="96"/>
      <c r="T44" s="96"/>
      <c r="U44" s="96"/>
      <c r="V44" s="96"/>
      <c r="W44" s="96"/>
      <c r="X44" s="96"/>
      <c r="Y44" s="96"/>
      <c r="Z44" s="96"/>
      <c r="AA44" s="96"/>
      <c r="AB44" s="96"/>
      <c r="AC44" s="96"/>
      <c r="AD44" s="96"/>
      <c r="AE44" s="96"/>
      <c r="AF44" s="96"/>
      <c r="AG44" s="96"/>
      <c r="AH44" s="96"/>
      <c r="AI44" s="96"/>
      <c r="AJ44" s="96"/>
      <c r="AK44" s="96"/>
      <c r="AL44" s="96"/>
      <c r="AM44" s="96"/>
    </row>
    <row r="45" spans="1:39" x14ac:dyDescent="0.2">
      <c r="A45" s="96"/>
      <c r="B45" s="96"/>
      <c r="C45" s="96"/>
      <c r="D45" s="96"/>
      <c r="E45" s="96"/>
      <c r="F45" s="96"/>
      <c r="G45" s="96"/>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row>
    <row r="46" spans="1:39" x14ac:dyDescent="0.2">
      <c r="A46" s="96"/>
      <c r="B46" s="96"/>
      <c r="C46" s="96"/>
      <c r="D46" s="96"/>
      <c r="E46" s="96"/>
      <c r="F46" s="96"/>
      <c r="G46" s="96"/>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row>
    <row r="47" spans="1:39" x14ac:dyDescent="0.2">
      <c r="A47" s="96"/>
      <c r="B47" s="96"/>
      <c r="C47" s="96"/>
      <c r="D47" s="96"/>
      <c r="E47" s="96"/>
      <c r="F47" s="96"/>
      <c r="G47" s="96"/>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row>
    <row r="48" spans="1:39" x14ac:dyDescent="0.2">
      <c r="A48" s="96"/>
      <c r="B48" s="96"/>
      <c r="C48" s="96"/>
      <c r="D48" s="96"/>
      <c r="E48" s="96"/>
      <c r="F48" s="96"/>
      <c r="G48" s="96"/>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row>
    <row r="49" spans="1:39" x14ac:dyDescent="0.2">
      <c r="A49" s="96"/>
      <c r="B49" s="96"/>
      <c r="C49" s="96"/>
      <c r="D49" s="96"/>
      <c r="E49" s="96"/>
      <c r="F49" s="96"/>
      <c r="G49" s="96"/>
      <c r="H49" s="96"/>
      <c r="I49" s="96"/>
      <c r="J49" s="96"/>
      <c r="K49" s="96"/>
      <c r="L49" s="96"/>
      <c r="M49" s="96"/>
      <c r="N49" s="96"/>
      <c r="O49" s="96"/>
      <c r="P49" s="96"/>
      <c r="Q49" s="96"/>
      <c r="R49" s="96"/>
      <c r="S49" s="96"/>
      <c r="T49" s="96"/>
      <c r="U49" s="96"/>
      <c r="V49" s="96"/>
      <c r="W49" s="96"/>
      <c r="X49" s="96"/>
      <c r="Y49" s="96"/>
      <c r="Z49" s="96"/>
      <c r="AA49" s="96"/>
      <c r="AB49" s="96"/>
      <c r="AC49" s="96"/>
      <c r="AD49" s="96"/>
      <c r="AE49" s="96"/>
      <c r="AF49" s="96"/>
      <c r="AG49" s="96"/>
      <c r="AH49" s="96"/>
      <c r="AI49" s="96"/>
      <c r="AJ49" s="96"/>
      <c r="AK49" s="96"/>
      <c r="AL49" s="96"/>
      <c r="AM49" s="96"/>
    </row>
    <row r="50" spans="1:39" x14ac:dyDescent="0.2">
      <c r="A50" s="96"/>
      <c r="B50" s="96"/>
      <c r="C50" s="96"/>
      <c r="D50" s="96"/>
      <c r="E50" s="96"/>
      <c r="F50" s="96"/>
      <c r="G50" s="96"/>
      <c r="H50" s="96"/>
      <c r="I50" s="96"/>
      <c r="J50" s="96"/>
      <c r="K50" s="96"/>
      <c r="L50" s="96"/>
      <c r="M50" s="96"/>
      <c r="N50" s="96"/>
      <c r="O50" s="96"/>
      <c r="P50" s="96"/>
      <c r="Q50" s="96"/>
      <c r="R50" s="96"/>
      <c r="S50" s="96"/>
      <c r="T50" s="96"/>
      <c r="U50" s="96"/>
      <c r="V50" s="96"/>
      <c r="W50" s="96"/>
      <c r="X50" s="96"/>
      <c r="Y50" s="96"/>
      <c r="Z50" s="96"/>
      <c r="AA50" s="96"/>
      <c r="AB50" s="96"/>
      <c r="AC50" s="96"/>
      <c r="AD50" s="96"/>
      <c r="AE50" s="96"/>
      <c r="AF50" s="96"/>
      <c r="AG50" s="96"/>
      <c r="AH50" s="96"/>
      <c r="AI50" s="96"/>
      <c r="AJ50" s="96"/>
      <c r="AK50" s="96"/>
      <c r="AL50" s="96"/>
      <c r="AM50" s="96"/>
    </row>
    <row r="51" spans="1:39" x14ac:dyDescent="0.2">
      <c r="A51" s="96"/>
      <c r="B51" s="96"/>
      <c r="C51" s="96"/>
      <c r="D51" s="96"/>
      <c r="E51" s="96"/>
      <c r="F51" s="96"/>
      <c r="G51" s="96"/>
      <c r="H51" s="96"/>
      <c r="I51" s="96"/>
      <c r="J51" s="96"/>
      <c r="K51" s="96"/>
      <c r="L51" s="96"/>
      <c r="M51" s="96"/>
      <c r="N51" s="96"/>
      <c r="O51" s="96"/>
      <c r="P51" s="96"/>
      <c r="Q51" s="96"/>
      <c r="R51" s="96"/>
      <c r="S51" s="96"/>
      <c r="T51" s="96"/>
      <c r="U51" s="96"/>
      <c r="V51" s="96"/>
      <c r="W51" s="96"/>
      <c r="X51" s="96"/>
      <c r="Y51" s="96"/>
      <c r="Z51" s="96"/>
      <c r="AA51" s="96"/>
      <c r="AB51" s="96"/>
      <c r="AC51" s="96"/>
      <c r="AD51" s="96"/>
      <c r="AE51" s="96"/>
      <c r="AF51" s="96"/>
      <c r="AG51" s="96"/>
      <c r="AH51" s="96"/>
      <c r="AI51" s="96"/>
      <c r="AJ51" s="96"/>
      <c r="AK51" s="96"/>
      <c r="AL51" s="96"/>
      <c r="AM51" s="96"/>
    </row>
    <row r="52" spans="1:39" x14ac:dyDescent="0.2">
      <c r="A52" s="96"/>
      <c r="B52" s="96"/>
      <c r="C52" s="96"/>
      <c r="D52" s="96"/>
      <c r="E52" s="96"/>
      <c r="F52" s="96"/>
      <c r="G52" s="96"/>
      <c r="H52" s="96"/>
      <c r="I52" s="96"/>
      <c r="J52" s="96"/>
      <c r="K52" s="96"/>
      <c r="L52" s="96"/>
      <c r="M52" s="96"/>
      <c r="N52" s="96"/>
      <c r="O52" s="96"/>
      <c r="P52" s="96"/>
      <c r="Q52" s="96"/>
      <c r="R52" s="96"/>
      <c r="S52" s="96"/>
      <c r="T52" s="96"/>
      <c r="U52" s="96"/>
      <c r="V52" s="96"/>
      <c r="W52" s="96"/>
      <c r="X52" s="96"/>
      <c r="Y52" s="96"/>
      <c r="Z52" s="96"/>
      <c r="AA52" s="96"/>
      <c r="AB52" s="96"/>
      <c r="AC52" s="96"/>
      <c r="AD52" s="96"/>
      <c r="AE52" s="96"/>
      <c r="AF52" s="96"/>
      <c r="AG52" s="96"/>
      <c r="AH52" s="96"/>
      <c r="AI52" s="96"/>
      <c r="AJ52" s="96"/>
      <c r="AK52" s="96"/>
      <c r="AL52" s="96"/>
      <c r="AM52" s="96"/>
    </row>
    <row r="53" spans="1:39" x14ac:dyDescent="0.2">
      <c r="A53" s="96"/>
      <c r="B53" s="96"/>
      <c r="C53" s="96"/>
      <c r="D53" s="96"/>
      <c r="E53" s="96"/>
      <c r="F53" s="96"/>
      <c r="G53" s="96"/>
      <c r="H53" s="96"/>
      <c r="I53" s="96"/>
      <c r="J53" s="96"/>
      <c r="K53" s="96"/>
      <c r="L53" s="96"/>
      <c r="M53" s="96"/>
      <c r="N53" s="96"/>
      <c r="O53" s="96"/>
      <c r="P53" s="96"/>
      <c r="Q53" s="96"/>
      <c r="R53" s="96"/>
      <c r="S53" s="96"/>
      <c r="T53" s="96"/>
      <c r="U53" s="96"/>
      <c r="V53" s="96"/>
      <c r="W53" s="96"/>
      <c r="X53" s="96"/>
      <c r="Y53" s="96"/>
      <c r="Z53" s="96"/>
      <c r="AA53" s="96"/>
      <c r="AB53" s="96"/>
      <c r="AC53" s="96"/>
      <c r="AD53" s="96"/>
      <c r="AE53" s="96"/>
      <c r="AF53" s="96"/>
      <c r="AG53" s="96"/>
      <c r="AH53" s="96"/>
      <c r="AI53" s="96"/>
      <c r="AJ53" s="96"/>
      <c r="AK53" s="96"/>
      <c r="AL53" s="96"/>
      <c r="AM53" s="96"/>
    </row>
    <row r="54" spans="1:39" x14ac:dyDescent="0.2">
      <c r="A54" s="96"/>
      <c r="B54" s="96"/>
      <c r="C54" s="96"/>
      <c r="D54" s="96"/>
      <c r="E54" s="96"/>
      <c r="F54" s="96"/>
      <c r="G54" s="96"/>
      <c r="H54" s="96"/>
      <c r="I54" s="96"/>
      <c r="J54" s="96"/>
      <c r="K54" s="96"/>
      <c r="L54" s="96"/>
      <c r="M54" s="96"/>
      <c r="N54" s="96"/>
      <c r="O54" s="96"/>
      <c r="P54" s="96"/>
      <c r="Q54" s="96"/>
      <c r="R54" s="96"/>
      <c r="S54" s="96"/>
      <c r="T54" s="96"/>
      <c r="U54" s="96"/>
      <c r="V54" s="96"/>
      <c r="W54" s="96"/>
      <c r="X54" s="96"/>
      <c r="Y54" s="96"/>
      <c r="Z54" s="96"/>
      <c r="AA54" s="96"/>
      <c r="AB54" s="96"/>
      <c r="AC54" s="96"/>
      <c r="AD54" s="96"/>
      <c r="AE54" s="96"/>
      <c r="AF54" s="96"/>
      <c r="AG54" s="96"/>
      <c r="AH54" s="96"/>
      <c r="AI54" s="96"/>
      <c r="AJ54" s="96"/>
      <c r="AK54" s="96"/>
      <c r="AL54" s="96"/>
      <c r="AM54" s="96"/>
    </row>
    <row r="55" spans="1:39" x14ac:dyDescent="0.2">
      <c r="A55" s="96"/>
      <c r="B55" s="96"/>
      <c r="C55" s="96"/>
      <c r="D55" s="96"/>
      <c r="E55" s="96"/>
      <c r="F55" s="96"/>
      <c r="G55" s="96"/>
      <c r="H55" s="96"/>
      <c r="I55" s="96"/>
      <c r="J55" s="96"/>
      <c r="K55" s="96"/>
      <c r="L55" s="96"/>
      <c r="M55" s="96"/>
      <c r="N55" s="96"/>
      <c r="O55" s="96"/>
      <c r="P55" s="96"/>
      <c r="Q55" s="96"/>
      <c r="R55" s="96"/>
      <c r="S55" s="96"/>
      <c r="T55" s="96"/>
      <c r="U55" s="96"/>
      <c r="V55" s="96"/>
      <c r="W55" s="96"/>
      <c r="X55" s="96"/>
      <c r="Y55" s="96"/>
      <c r="Z55" s="96"/>
      <c r="AA55" s="96"/>
      <c r="AB55" s="96"/>
      <c r="AC55" s="96"/>
      <c r="AD55" s="96"/>
      <c r="AE55" s="96"/>
      <c r="AF55" s="96"/>
      <c r="AG55" s="96"/>
      <c r="AH55" s="96"/>
      <c r="AI55" s="96"/>
      <c r="AJ55" s="96"/>
      <c r="AK55" s="96"/>
      <c r="AL55" s="96"/>
      <c r="AM55" s="96"/>
    </row>
    <row r="56" spans="1:39" x14ac:dyDescent="0.2">
      <c r="A56" s="96"/>
      <c r="B56" s="96"/>
      <c r="C56" s="96"/>
      <c r="D56" s="96"/>
      <c r="E56" s="96"/>
      <c r="F56" s="96"/>
      <c r="G56" s="96"/>
      <c r="H56" s="96"/>
      <c r="I56" s="96"/>
      <c r="J56" s="96"/>
      <c r="K56" s="96"/>
      <c r="L56" s="96"/>
      <c r="M56" s="96"/>
      <c r="N56" s="96"/>
      <c r="O56" s="96"/>
      <c r="P56" s="96"/>
      <c r="Q56" s="96"/>
      <c r="R56" s="96"/>
      <c r="S56" s="96"/>
      <c r="T56" s="96"/>
      <c r="U56" s="96"/>
      <c r="V56" s="96"/>
      <c r="W56" s="96"/>
      <c r="X56" s="96"/>
      <c r="Y56" s="96"/>
      <c r="Z56" s="96"/>
      <c r="AA56" s="96"/>
      <c r="AB56" s="96"/>
      <c r="AC56" s="96"/>
      <c r="AD56" s="96"/>
      <c r="AE56" s="96"/>
      <c r="AF56" s="96"/>
      <c r="AG56" s="96"/>
      <c r="AH56" s="96"/>
      <c r="AI56" s="96"/>
      <c r="AJ56" s="96"/>
      <c r="AK56" s="96"/>
      <c r="AL56" s="96"/>
      <c r="AM56" s="96"/>
    </row>
    <row r="57" spans="1:39" x14ac:dyDescent="0.2">
      <c r="A57" s="96"/>
      <c r="B57" s="96"/>
      <c r="C57" s="96"/>
      <c r="D57" s="96"/>
      <c r="E57" s="96"/>
      <c r="F57" s="96"/>
      <c r="G57" s="96"/>
      <c r="H57" s="96"/>
      <c r="I57" s="96"/>
      <c r="J57" s="96"/>
      <c r="K57" s="96"/>
      <c r="L57" s="96"/>
      <c r="M57" s="96"/>
      <c r="N57" s="96"/>
      <c r="O57" s="96"/>
      <c r="P57" s="96"/>
      <c r="Q57" s="96"/>
      <c r="R57" s="96"/>
      <c r="S57" s="96"/>
      <c r="T57" s="96"/>
      <c r="U57" s="96"/>
      <c r="V57" s="96"/>
      <c r="W57" s="96"/>
      <c r="X57" s="96"/>
      <c r="Y57" s="96"/>
      <c r="Z57" s="96"/>
      <c r="AA57" s="96"/>
      <c r="AB57" s="96"/>
      <c r="AC57" s="96"/>
      <c r="AD57" s="96"/>
      <c r="AE57" s="96"/>
      <c r="AF57" s="96"/>
      <c r="AG57" s="96"/>
      <c r="AH57" s="96"/>
      <c r="AI57" s="96"/>
      <c r="AJ57" s="96"/>
      <c r="AK57" s="96"/>
      <c r="AL57" s="96"/>
      <c r="AM57" s="96"/>
    </row>
    <row r="58" spans="1:39" x14ac:dyDescent="0.2">
      <c r="A58" s="96"/>
      <c r="B58" s="96"/>
      <c r="C58" s="96"/>
      <c r="D58" s="96"/>
      <c r="E58" s="96"/>
      <c r="F58" s="96"/>
      <c r="G58" s="96"/>
      <c r="H58" s="96"/>
      <c r="I58" s="96"/>
      <c r="J58" s="96"/>
      <c r="K58" s="96"/>
      <c r="L58" s="96"/>
      <c r="M58" s="96"/>
      <c r="N58" s="96"/>
      <c r="O58" s="96"/>
      <c r="P58" s="96"/>
      <c r="Q58" s="96"/>
      <c r="R58" s="96"/>
      <c r="S58" s="96"/>
      <c r="T58" s="96"/>
      <c r="U58" s="96"/>
      <c r="V58" s="96"/>
      <c r="W58" s="96"/>
      <c r="X58" s="96"/>
      <c r="Y58" s="96"/>
      <c r="Z58" s="96"/>
      <c r="AA58" s="96"/>
      <c r="AB58" s="96"/>
      <c r="AC58" s="96"/>
      <c r="AD58" s="96"/>
      <c r="AE58" s="96"/>
      <c r="AF58" s="96"/>
      <c r="AG58" s="96"/>
      <c r="AH58" s="96"/>
      <c r="AI58" s="96"/>
      <c r="AJ58" s="96"/>
      <c r="AK58" s="96"/>
      <c r="AL58" s="96"/>
      <c r="AM58" s="96"/>
    </row>
    <row r="59" spans="1:39" x14ac:dyDescent="0.2">
      <c r="A59" s="96"/>
      <c r="B59" s="96"/>
      <c r="C59" s="96"/>
      <c r="D59" s="96"/>
      <c r="E59" s="96"/>
      <c r="F59" s="96"/>
      <c r="G59" s="96"/>
      <c r="H59" s="96"/>
      <c r="I59" s="96"/>
      <c r="J59" s="96"/>
      <c r="K59" s="96"/>
      <c r="L59" s="96"/>
      <c r="M59" s="96"/>
      <c r="N59" s="96"/>
      <c r="O59" s="96"/>
      <c r="P59" s="96"/>
      <c r="Q59" s="96"/>
      <c r="R59" s="96"/>
      <c r="S59" s="96"/>
      <c r="T59" s="96"/>
      <c r="U59" s="96"/>
      <c r="V59" s="96"/>
      <c r="W59" s="96"/>
      <c r="X59" s="96"/>
      <c r="Y59" s="96"/>
      <c r="Z59" s="96"/>
      <c r="AA59" s="96"/>
      <c r="AB59" s="96"/>
      <c r="AC59" s="96"/>
      <c r="AD59" s="96"/>
      <c r="AE59" s="96"/>
      <c r="AF59" s="96"/>
      <c r="AG59" s="96"/>
      <c r="AH59" s="96"/>
      <c r="AI59" s="96"/>
      <c r="AJ59" s="96"/>
      <c r="AK59" s="96"/>
      <c r="AL59" s="96"/>
      <c r="AM59" s="96"/>
    </row>
    <row r="60" spans="1:39" x14ac:dyDescent="0.2">
      <c r="A60" s="96"/>
      <c r="B60" s="96"/>
      <c r="C60" s="96"/>
      <c r="D60" s="96"/>
      <c r="E60" s="96"/>
      <c r="F60" s="96"/>
      <c r="G60" s="96"/>
      <c r="H60" s="96"/>
      <c r="I60" s="96"/>
      <c r="J60" s="96"/>
      <c r="K60" s="96"/>
      <c r="L60" s="96"/>
      <c r="M60" s="96"/>
      <c r="N60" s="96"/>
      <c r="O60" s="96"/>
      <c r="P60" s="96"/>
      <c r="Q60" s="96"/>
      <c r="R60" s="96"/>
      <c r="S60" s="96"/>
      <c r="T60" s="96"/>
      <c r="U60" s="96"/>
      <c r="V60" s="96"/>
      <c r="W60" s="96"/>
      <c r="X60" s="96"/>
      <c r="Y60" s="96"/>
      <c r="Z60" s="96"/>
      <c r="AA60" s="96"/>
      <c r="AB60" s="96"/>
      <c r="AC60" s="96"/>
      <c r="AD60" s="96"/>
      <c r="AE60" s="96"/>
      <c r="AF60" s="96"/>
      <c r="AG60" s="96"/>
      <c r="AH60" s="96"/>
      <c r="AI60" s="96"/>
      <c r="AJ60" s="96"/>
      <c r="AK60" s="96"/>
      <c r="AL60" s="96"/>
      <c r="AM60" s="96"/>
    </row>
    <row r="61" spans="1:39" x14ac:dyDescent="0.2">
      <c r="A61" s="96"/>
      <c r="B61" s="96"/>
      <c r="C61" s="96"/>
      <c r="D61" s="96"/>
      <c r="E61" s="96"/>
      <c r="F61" s="96"/>
      <c r="G61" s="96"/>
      <c r="H61" s="96"/>
      <c r="I61" s="96"/>
      <c r="J61" s="96"/>
      <c r="K61" s="96"/>
      <c r="L61" s="96"/>
      <c r="M61" s="96"/>
      <c r="N61" s="96"/>
      <c r="O61" s="96"/>
      <c r="P61" s="96"/>
      <c r="Q61" s="96"/>
      <c r="R61" s="96"/>
      <c r="S61" s="96"/>
      <c r="T61" s="96"/>
      <c r="U61" s="96"/>
      <c r="V61" s="96"/>
      <c r="W61" s="96"/>
      <c r="X61" s="96"/>
      <c r="Y61" s="96"/>
      <c r="Z61" s="96"/>
      <c r="AA61" s="96"/>
      <c r="AB61" s="96"/>
      <c r="AC61" s="96"/>
      <c r="AD61" s="96"/>
      <c r="AE61" s="96"/>
      <c r="AF61" s="96"/>
      <c r="AG61" s="96"/>
      <c r="AH61" s="96"/>
      <c r="AI61" s="96"/>
      <c r="AJ61" s="96"/>
      <c r="AK61" s="96"/>
      <c r="AL61" s="96"/>
      <c r="AM61" s="96"/>
    </row>
    <row r="62" spans="1:39" x14ac:dyDescent="0.2">
      <c r="A62" s="96"/>
      <c r="B62" s="96"/>
      <c r="C62" s="96"/>
      <c r="D62" s="96"/>
      <c r="E62" s="96"/>
      <c r="F62" s="96"/>
      <c r="G62" s="96"/>
      <c r="H62" s="96"/>
      <c r="I62" s="96"/>
      <c r="J62" s="96"/>
      <c r="K62" s="96"/>
      <c r="L62" s="96"/>
      <c r="M62" s="96"/>
      <c r="N62" s="96"/>
      <c r="O62" s="96"/>
      <c r="P62" s="96"/>
      <c r="Q62" s="96"/>
      <c r="R62" s="96"/>
      <c r="S62" s="96"/>
      <c r="T62" s="96"/>
      <c r="U62" s="96"/>
      <c r="V62" s="96"/>
      <c r="W62" s="96"/>
      <c r="X62" s="96"/>
      <c r="Y62" s="96"/>
      <c r="Z62" s="96"/>
      <c r="AA62" s="96"/>
      <c r="AB62" s="96"/>
      <c r="AC62" s="96"/>
      <c r="AD62" s="96"/>
      <c r="AE62" s="96"/>
      <c r="AF62" s="96"/>
      <c r="AG62" s="96"/>
      <c r="AH62" s="96"/>
      <c r="AI62" s="96"/>
      <c r="AJ62" s="96"/>
      <c r="AK62" s="96"/>
      <c r="AL62" s="96"/>
      <c r="AM62" s="96"/>
    </row>
    <row r="63" spans="1:39" x14ac:dyDescent="0.2">
      <c r="A63" s="96"/>
      <c r="B63" s="96"/>
      <c r="C63" s="96"/>
      <c r="D63" s="96"/>
      <c r="E63" s="96"/>
      <c r="F63" s="96"/>
      <c r="G63" s="96"/>
      <c r="H63" s="96"/>
      <c r="I63" s="96"/>
      <c r="J63" s="96"/>
      <c r="K63" s="96"/>
      <c r="L63" s="96"/>
      <c r="M63" s="96"/>
      <c r="N63" s="96"/>
      <c r="O63" s="96"/>
      <c r="P63" s="96"/>
      <c r="Q63" s="96"/>
      <c r="R63" s="96"/>
      <c r="S63" s="96"/>
      <c r="T63" s="96"/>
      <c r="U63" s="96"/>
      <c r="V63" s="96"/>
      <c r="W63" s="96"/>
      <c r="X63" s="96"/>
      <c r="Y63" s="96"/>
      <c r="Z63" s="96"/>
      <c r="AA63" s="96"/>
      <c r="AB63" s="96"/>
      <c r="AC63" s="96"/>
      <c r="AD63" s="96"/>
      <c r="AE63" s="96"/>
      <c r="AF63" s="96"/>
      <c r="AG63" s="96"/>
      <c r="AH63" s="96"/>
      <c r="AI63" s="96"/>
      <c r="AJ63" s="96"/>
      <c r="AK63" s="96"/>
      <c r="AL63" s="96"/>
      <c r="AM63" s="96"/>
    </row>
    <row r="64" spans="1:39" x14ac:dyDescent="0.2">
      <c r="A64" s="96"/>
      <c r="B64" s="96"/>
      <c r="C64" s="96"/>
      <c r="D64" s="96"/>
      <c r="E64" s="96"/>
      <c r="F64" s="96"/>
      <c r="G64" s="96"/>
      <c r="H64" s="96"/>
      <c r="I64" s="96"/>
      <c r="J64" s="96"/>
      <c r="K64" s="96"/>
      <c r="L64" s="96"/>
      <c r="M64" s="96"/>
      <c r="N64" s="96"/>
      <c r="O64" s="96"/>
      <c r="P64" s="96"/>
      <c r="Q64" s="96"/>
      <c r="R64" s="96"/>
      <c r="S64" s="96"/>
      <c r="T64" s="96"/>
      <c r="U64" s="96"/>
      <c r="V64" s="96"/>
      <c r="W64" s="96"/>
      <c r="X64" s="96"/>
      <c r="Y64" s="96"/>
      <c r="Z64" s="96"/>
      <c r="AA64" s="96"/>
      <c r="AB64" s="96"/>
      <c r="AC64" s="96"/>
      <c r="AD64" s="96"/>
      <c r="AE64" s="96"/>
      <c r="AF64" s="96"/>
      <c r="AG64" s="96"/>
      <c r="AH64" s="96"/>
      <c r="AI64" s="96"/>
      <c r="AJ64" s="96"/>
      <c r="AK64" s="96"/>
      <c r="AL64" s="96"/>
      <c r="AM64" s="96"/>
    </row>
    <row r="65" spans="1:39" x14ac:dyDescent="0.2">
      <c r="A65" s="96"/>
      <c r="B65" s="96"/>
      <c r="C65" s="96"/>
      <c r="D65" s="96"/>
      <c r="E65" s="96"/>
      <c r="F65" s="96"/>
      <c r="G65" s="96"/>
      <c r="H65" s="96"/>
      <c r="I65" s="96"/>
      <c r="J65" s="96"/>
      <c r="K65" s="96"/>
      <c r="L65" s="96"/>
      <c r="M65" s="96"/>
      <c r="N65" s="96"/>
      <c r="O65" s="96"/>
      <c r="P65" s="96"/>
      <c r="Q65" s="96"/>
      <c r="R65" s="96"/>
      <c r="S65" s="96"/>
      <c r="T65" s="96"/>
      <c r="U65" s="96"/>
      <c r="V65" s="96"/>
      <c r="W65" s="96"/>
      <c r="X65" s="96"/>
      <c r="Y65" s="96"/>
      <c r="Z65" s="96"/>
      <c r="AA65" s="96"/>
      <c r="AB65" s="96"/>
      <c r="AC65" s="96"/>
      <c r="AD65" s="96"/>
      <c r="AE65" s="96"/>
      <c r="AF65" s="96"/>
      <c r="AG65" s="96"/>
      <c r="AH65" s="96"/>
      <c r="AI65" s="96"/>
      <c r="AJ65" s="96"/>
      <c r="AK65" s="96"/>
      <c r="AL65" s="96"/>
      <c r="AM65" s="96"/>
    </row>
    <row r="66" spans="1:39" x14ac:dyDescent="0.2">
      <c r="A66" s="96"/>
      <c r="B66" s="96"/>
      <c r="C66" s="96"/>
      <c r="D66" s="96"/>
      <c r="E66" s="96"/>
      <c r="F66" s="96"/>
      <c r="G66" s="96"/>
      <c r="H66" s="96"/>
      <c r="I66" s="96"/>
      <c r="J66" s="96"/>
      <c r="K66" s="96"/>
      <c r="L66" s="96"/>
      <c r="M66" s="96"/>
      <c r="N66" s="96"/>
      <c r="O66" s="96"/>
      <c r="P66" s="96"/>
      <c r="Q66" s="96"/>
      <c r="R66" s="96"/>
      <c r="S66" s="96"/>
      <c r="T66" s="96"/>
      <c r="U66" s="96"/>
      <c r="V66" s="96"/>
      <c r="W66" s="96"/>
      <c r="X66" s="96"/>
      <c r="Y66" s="96"/>
      <c r="Z66" s="96"/>
      <c r="AA66" s="96"/>
      <c r="AB66" s="96"/>
      <c r="AC66" s="96"/>
      <c r="AD66" s="96"/>
      <c r="AE66" s="96"/>
      <c r="AF66" s="96"/>
      <c r="AG66" s="96"/>
      <c r="AH66" s="96"/>
      <c r="AI66" s="96"/>
      <c r="AJ66" s="96"/>
      <c r="AK66" s="96"/>
      <c r="AL66" s="96"/>
      <c r="AM66" s="96"/>
    </row>
    <row r="67" spans="1:39" x14ac:dyDescent="0.2">
      <c r="A67" s="96"/>
      <c r="B67" s="96"/>
      <c r="C67" s="96"/>
      <c r="D67" s="96"/>
      <c r="E67" s="96"/>
      <c r="F67" s="96"/>
      <c r="G67" s="96"/>
      <c r="H67" s="96"/>
      <c r="I67" s="96"/>
      <c r="J67" s="96"/>
      <c r="K67" s="96"/>
      <c r="L67" s="96"/>
      <c r="M67" s="96"/>
      <c r="N67" s="96"/>
      <c r="O67" s="96"/>
      <c r="P67" s="96"/>
      <c r="Q67" s="96"/>
      <c r="R67" s="96"/>
      <c r="S67" s="96"/>
      <c r="T67" s="96"/>
      <c r="U67" s="96"/>
      <c r="V67" s="96"/>
      <c r="W67" s="96"/>
      <c r="X67" s="96"/>
      <c r="Y67" s="96"/>
      <c r="Z67" s="96"/>
      <c r="AA67" s="96"/>
      <c r="AB67" s="96"/>
      <c r="AC67" s="96"/>
      <c r="AD67" s="96"/>
      <c r="AE67" s="96"/>
      <c r="AF67" s="96"/>
      <c r="AG67" s="96"/>
      <c r="AH67" s="96"/>
      <c r="AI67" s="96"/>
      <c r="AJ67" s="96"/>
      <c r="AK67" s="96"/>
      <c r="AL67" s="96"/>
      <c r="AM67" s="96"/>
    </row>
    <row r="68" spans="1:39" x14ac:dyDescent="0.2">
      <c r="A68" s="96"/>
      <c r="B68" s="96"/>
      <c r="C68" s="96"/>
      <c r="D68" s="96"/>
      <c r="E68" s="96"/>
      <c r="F68" s="96"/>
      <c r="G68" s="96"/>
      <c r="H68" s="96"/>
      <c r="I68" s="96"/>
      <c r="J68" s="96"/>
      <c r="K68" s="96"/>
      <c r="L68" s="96"/>
      <c r="M68" s="96"/>
      <c r="N68" s="96"/>
      <c r="O68" s="96"/>
      <c r="P68" s="96"/>
      <c r="Q68" s="96"/>
      <c r="R68" s="96"/>
      <c r="S68" s="96"/>
      <c r="T68" s="96"/>
      <c r="U68" s="96"/>
      <c r="V68" s="96"/>
      <c r="W68" s="96"/>
      <c r="X68" s="96"/>
      <c r="Y68" s="96"/>
      <c r="Z68" s="96"/>
      <c r="AA68" s="96"/>
      <c r="AB68" s="96"/>
      <c r="AC68" s="96"/>
      <c r="AD68" s="96"/>
      <c r="AE68" s="96"/>
      <c r="AF68" s="96"/>
      <c r="AG68" s="96"/>
      <c r="AH68" s="96"/>
      <c r="AI68" s="96"/>
      <c r="AJ68" s="96"/>
      <c r="AK68" s="96"/>
      <c r="AL68" s="96"/>
      <c r="AM68" s="96"/>
    </row>
    <row r="69" spans="1:39" x14ac:dyDescent="0.2">
      <c r="A69" s="96"/>
      <c r="B69" s="96"/>
      <c r="C69" s="96"/>
      <c r="D69" s="96"/>
      <c r="E69" s="96"/>
      <c r="F69" s="96"/>
      <c r="G69" s="96"/>
      <c r="H69" s="96"/>
      <c r="I69" s="96"/>
      <c r="J69" s="96"/>
      <c r="K69" s="96"/>
      <c r="L69" s="96"/>
      <c r="M69" s="96"/>
      <c r="N69" s="96"/>
      <c r="O69" s="96"/>
      <c r="P69" s="96"/>
      <c r="Q69" s="96"/>
      <c r="R69" s="96"/>
      <c r="S69" s="96"/>
      <c r="T69" s="96"/>
      <c r="U69" s="96"/>
      <c r="V69" s="96"/>
      <c r="W69" s="96"/>
      <c r="X69" s="96"/>
      <c r="Y69" s="96"/>
      <c r="Z69" s="96"/>
      <c r="AA69" s="96"/>
    </row>
  </sheetData>
  <sheetProtection algorithmName="SHA-512" hashValue="TBQAVxgn5WN3nSk+ysYXymdLBlXp8iVGRR8hMUamE/yHm3SwZY0xlLYPvYQdOtVdu+1+0QbYX7trEr/cbvbj2g==" saltValue="d5hWmOMbabbBclbpjOrqjQ==" spinCount="100000" sheet="1" objects="1" scenarios="1" selectLockedCells="1"/>
  <conditionalFormatting sqref="G27">
    <cfRule type="containsText" dxfId="54" priority="10" operator="containsText" text="Error">
      <formula>NOT(ISERROR(SEARCH("Error",G27)))</formula>
    </cfRule>
  </conditionalFormatting>
  <conditionalFormatting sqref="M19:M24">
    <cfRule type="notContainsBlanks" dxfId="53" priority="13">
      <formula>LEN(TRIM(M19))&gt;0</formula>
    </cfRule>
  </conditionalFormatting>
  <conditionalFormatting sqref="E19">
    <cfRule type="expression" dxfId="52" priority="5">
      <formula>$E$19=0</formula>
    </cfRule>
    <cfRule type="expression" dxfId="51" priority="7">
      <formula>$E$19&gt;0</formula>
    </cfRule>
  </conditionalFormatting>
  <conditionalFormatting sqref="E22">
    <cfRule type="expression" dxfId="50" priority="3">
      <formula>$E$22=0</formula>
    </cfRule>
    <cfRule type="expression" dxfId="49" priority="4">
      <formula>$E$22&gt;0</formula>
    </cfRule>
  </conditionalFormatting>
  <conditionalFormatting sqref="E25">
    <cfRule type="expression" dxfId="48" priority="1">
      <formula>E25="Yes"</formula>
    </cfRule>
    <cfRule type="expression" dxfId="47" priority="2">
      <formula>E25="No"</formula>
    </cfRule>
  </conditionalFormatting>
  <dataValidations count="1">
    <dataValidation type="list" allowBlank="1" showInputMessage="1" showErrorMessage="1" sqref="E19 E22" xr:uid="{206480CE-50BB-4629-8DDC-384DD942B834}">
      <formula1>$M$18:$M$25</formula1>
    </dataValidation>
  </dataValidations>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allowBlank="1" showInputMessage="1" showErrorMessage="1" xr:uid="{AAC7DD40-FBD6-4C8A-8C61-FF15D47C5EA5}">
          <x14:formula1>
            <xm:f>Calculations!$P$6:$P$7</xm:f>
          </x14:formula1>
          <xm:sqref>E25</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F8D397-0C15-4F6E-A70B-2E60F4C3917A}">
  <dimension ref="A1:AN77"/>
  <sheetViews>
    <sheetView zoomScaleNormal="100" workbookViewId="0">
      <selection activeCell="E20" sqref="E20"/>
    </sheetView>
  </sheetViews>
  <sheetFormatPr baseColWidth="10" defaultColWidth="8.83203125" defaultRowHeight="15" x14ac:dyDescent="0.2"/>
  <cols>
    <col min="2" max="2" width="3.83203125" customWidth="1"/>
    <col min="3" max="3" width="9.1640625" customWidth="1"/>
    <col min="4" max="4" width="3.6640625" customWidth="1"/>
    <col min="5" max="5" width="8.5" customWidth="1"/>
    <col min="6" max="6" width="4.5" customWidth="1"/>
    <col min="7" max="7" width="41.33203125" customWidth="1"/>
    <col min="8" max="8" width="10.83203125" customWidth="1"/>
    <col min="9" max="9" width="9.83203125" customWidth="1"/>
    <col min="10" max="10" width="4.1640625" customWidth="1"/>
    <col min="11" max="11" width="8.6640625" customWidth="1"/>
    <col min="12" max="12" width="7.33203125" customWidth="1"/>
    <col min="13" max="13" width="12.83203125" customWidth="1"/>
    <col min="14" max="14" width="4.5" customWidth="1"/>
    <col min="15" max="15" width="43.1640625" customWidth="1"/>
    <col min="18" max="18" width="12.33203125" customWidth="1"/>
    <col min="19" max="19" width="6.6640625" customWidth="1"/>
  </cols>
  <sheetData>
    <row r="1" spans="1:40" x14ac:dyDescent="0.2">
      <c r="A1" s="96"/>
      <c r="B1" s="96"/>
      <c r="C1" s="96"/>
      <c r="D1" s="96"/>
      <c r="E1" s="96"/>
      <c r="F1" s="96"/>
      <c r="G1" s="96"/>
      <c r="H1" s="96"/>
      <c r="I1" s="96"/>
      <c r="J1" s="96"/>
      <c r="K1" s="96"/>
      <c r="L1" s="96"/>
      <c r="M1" s="96"/>
      <c r="N1" s="96"/>
      <c r="O1" s="96"/>
      <c r="P1" s="96"/>
      <c r="Q1" s="96"/>
      <c r="R1" s="96"/>
      <c r="S1" s="96"/>
      <c r="T1" s="96"/>
      <c r="U1" s="96"/>
      <c r="V1" s="96"/>
      <c r="W1" s="96"/>
      <c r="X1" s="96"/>
      <c r="Y1" s="96"/>
      <c r="Z1" s="96"/>
      <c r="AA1" s="96"/>
      <c r="AB1" s="96"/>
      <c r="AC1" s="96"/>
      <c r="AD1" s="96"/>
      <c r="AE1" s="96"/>
      <c r="AF1" s="96"/>
      <c r="AG1" s="96"/>
      <c r="AH1" s="96"/>
      <c r="AI1" s="96"/>
      <c r="AJ1" s="96"/>
      <c r="AK1" s="96"/>
      <c r="AL1" s="96"/>
      <c r="AM1" s="96"/>
      <c r="AN1" s="96"/>
    </row>
    <row r="2" spans="1:40" ht="26" x14ac:dyDescent="0.3">
      <c r="A2" s="96"/>
      <c r="B2" s="96"/>
      <c r="C2" s="96"/>
      <c r="D2" s="96"/>
      <c r="E2" s="96"/>
      <c r="F2" s="96"/>
      <c r="G2" s="151" t="s">
        <v>4</v>
      </c>
      <c r="H2" s="96"/>
      <c r="I2" s="96"/>
      <c r="J2" s="96"/>
      <c r="K2" s="96"/>
      <c r="L2" s="96"/>
      <c r="M2" s="96"/>
      <c r="N2" s="96"/>
      <c r="O2" s="96"/>
      <c r="P2" s="96"/>
      <c r="Q2" s="96"/>
      <c r="R2" s="96"/>
      <c r="S2" s="96"/>
      <c r="T2" s="96"/>
      <c r="U2" s="96"/>
      <c r="V2" s="96"/>
      <c r="W2" s="96"/>
      <c r="X2" s="96"/>
      <c r="Y2" s="96"/>
      <c r="Z2" s="96"/>
      <c r="AA2" s="96"/>
      <c r="AB2" s="96"/>
      <c r="AC2" s="96"/>
      <c r="AD2" s="96"/>
      <c r="AE2" s="96"/>
      <c r="AF2" s="96"/>
      <c r="AG2" s="96"/>
      <c r="AH2" s="96"/>
      <c r="AI2" s="96"/>
      <c r="AJ2" s="96"/>
      <c r="AK2" s="96"/>
      <c r="AL2" s="96"/>
      <c r="AM2" s="96"/>
      <c r="AN2" s="96"/>
    </row>
    <row r="3" spans="1:40" x14ac:dyDescent="0.2">
      <c r="A3" s="96"/>
      <c r="B3" s="96"/>
      <c r="C3" s="96"/>
      <c r="D3" s="96"/>
      <c r="E3" s="96"/>
      <c r="F3" s="96"/>
      <c r="G3" s="96"/>
      <c r="H3" s="96"/>
      <c r="I3" s="96"/>
      <c r="J3" s="96"/>
      <c r="K3" s="96"/>
      <c r="L3" s="96"/>
      <c r="M3" s="96"/>
      <c r="N3" s="96"/>
      <c r="O3" s="96"/>
      <c r="P3" s="96"/>
      <c r="Q3" s="96"/>
      <c r="R3" s="96"/>
      <c r="S3" s="96"/>
      <c r="T3" s="96"/>
      <c r="U3" s="96"/>
      <c r="V3" s="96"/>
      <c r="W3" s="96"/>
      <c r="X3" s="96"/>
      <c r="Y3" s="96"/>
      <c r="Z3" s="96"/>
      <c r="AA3" s="96"/>
      <c r="AB3" s="96"/>
      <c r="AC3" s="96"/>
      <c r="AD3" s="96"/>
      <c r="AE3" s="96"/>
      <c r="AF3" s="96"/>
      <c r="AG3" s="96"/>
      <c r="AH3" s="96"/>
      <c r="AI3" s="96"/>
      <c r="AJ3" s="96"/>
      <c r="AK3" s="96"/>
      <c r="AL3" s="96"/>
      <c r="AM3" s="96"/>
      <c r="AN3" s="96"/>
    </row>
    <row r="4" spans="1:40" ht="16" x14ac:dyDescent="0.2">
      <c r="A4" s="96"/>
      <c r="B4" s="96"/>
      <c r="C4" s="154" t="str">
        <f>IF(Calculations!$E$15="Yes",'Feedback Data'!B8,'Feedback Data'!C8)</f>
        <v>Complete Month 1 before considering Month 2!!</v>
      </c>
      <c r="D4" s="129"/>
      <c r="E4" s="129"/>
      <c r="F4" s="129"/>
      <c r="G4" s="129"/>
      <c r="H4" s="129"/>
      <c r="I4" s="96"/>
      <c r="J4" s="96"/>
      <c r="K4" s="96"/>
      <c r="L4" s="96"/>
      <c r="M4" s="96"/>
      <c r="N4" s="96"/>
      <c r="O4" s="96"/>
      <c r="P4" s="96"/>
      <c r="Q4" s="96"/>
      <c r="R4" s="96"/>
      <c r="S4" s="96"/>
      <c r="T4" s="96"/>
      <c r="U4" s="96"/>
      <c r="V4" s="96"/>
      <c r="W4" s="96"/>
      <c r="X4" s="96"/>
      <c r="Y4" s="96"/>
      <c r="Z4" s="96"/>
      <c r="AA4" s="96"/>
      <c r="AB4" s="96"/>
      <c r="AC4" s="96"/>
      <c r="AD4" s="96"/>
      <c r="AE4" s="96"/>
      <c r="AF4" s="96"/>
      <c r="AG4" s="96"/>
      <c r="AH4" s="96"/>
      <c r="AI4" s="96"/>
      <c r="AJ4" s="96"/>
      <c r="AK4" s="96"/>
      <c r="AL4" s="96"/>
      <c r="AM4" s="96"/>
      <c r="AN4" s="96"/>
    </row>
    <row r="5" spans="1:40" ht="16" x14ac:dyDescent="0.2">
      <c r="A5" s="96"/>
      <c r="B5" s="96"/>
      <c r="C5" s="154"/>
      <c r="D5" s="129"/>
      <c r="E5" s="129"/>
      <c r="F5" s="129"/>
      <c r="G5" s="129"/>
      <c r="H5" s="129"/>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row>
    <row r="6" spans="1:40" ht="16" x14ac:dyDescent="0.2">
      <c r="A6" s="96"/>
      <c r="B6" s="96"/>
      <c r="C6" s="154" t="str">
        <f>IF(Calculations!$E$15="Yes",'Feedback Data'!B10,"")</f>
        <v/>
      </c>
      <c r="D6" s="129"/>
      <c r="E6" s="129"/>
      <c r="F6" s="129"/>
      <c r="G6" s="129"/>
      <c r="H6" s="129"/>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row>
    <row r="7" spans="1:40" ht="16" x14ac:dyDescent="0.2">
      <c r="A7" s="96"/>
      <c r="B7" s="96"/>
      <c r="C7" s="154"/>
      <c r="D7" s="129"/>
      <c r="E7" s="129"/>
      <c r="F7" s="129"/>
      <c r="G7" s="129"/>
      <c r="H7" s="129"/>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row>
    <row r="8" spans="1:40" ht="16" x14ac:dyDescent="0.2">
      <c r="A8" s="96"/>
      <c r="B8" s="96"/>
      <c r="C8" s="154" t="str">
        <f>IF(Calculations!$E$15="Yes",'Feedback Data'!B12,"")</f>
        <v/>
      </c>
      <c r="D8" s="129"/>
      <c r="E8" s="129"/>
      <c r="F8" s="129"/>
      <c r="G8" s="129"/>
      <c r="H8" s="129"/>
      <c r="I8" s="96"/>
      <c r="J8" s="96"/>
      <c r="K8" s="96"/>
      <c r="L8" s="96"/>
      <c r="M8" s="96"/>
      <c r="N8" s="96"/>
      <c r="O8" s="96"/>
      <c r="P8" s="96"/>
      <c r="Q8" s="96"/>
      <c r="R8" s="96"/>
      <c r="S8" s="96"/>
      <c r="T8" s="96"/>
      <c r="U8" s="96"/>
      <c r="V8" s="96"/>
      <c r="W8" s="96"/>
      <c r="X8" s="96"/>
      <c r="Y8" s="96"/>
      <c r="Z8" s="96"/>
      <c r="AA8" s="96"/>
      <c r="AB8" s="96"/>
      <c r="AC8" s="96"/>
      <c r="AD8" s="96"/>
      <c r="AE8" s="96"/>
      <c r="AF8" s="96"/>
      <c r="AG8" s="96"/>
      <c r="AH8" s="96"/>
      <c r="AI8" s="96"/>
      <c r="AJ8" s="96"/>
      <c r="AK8" s="96"/>
      <c r="AL8" s="96"/>
      <c r="AM8" s="96"/>
      <c r="AN8" s="96"/>
    </row>
    <row r="9" spans="1:40" ht="16" x14ac:dyDescent="0.2">
      <c r="A9" s="96"/>
      <c r="B9" s="96"/>
      <c r="C9" s="154" t="str">
        <f>IF(Calculations!$E$15="Yes",'Feedback Data'!B13,"")</f>
        <v/>
      </c>
      <c r="D9" s="129"/>
      <c r="E9" s="129"/>
      <c r="F9" s="129"/>
      <c r="G9" s="129"/>
      <c r="H9" s="129"/>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row>
    <row r="10" spans="1:40" ht="16" x14ac:dyDescent="0.2">
      <c r="A10" s="96"/>
      <c r="B10" s="96"/>
      <c r="C10" s="154"/>
      <c r="D10" s="129"/>
      <c r="E10" s="129"/>
      <c r="F10" s="129"/>
      <c r="G10" s="129"/>
      <c r="H10" s="129"/>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row>
    <row r="11" spans="1:40" ht="16" x14ac:dyDescent="0.2">
      <c r="A11" s="96"/>
      <c r="B11" s="96"/>
      <c r="C11" s="154" t="str">
        <f>IF(Calculations!$E$15="Yes",'Feedback Data'!B15,"")</f>
        <v/>
      </c>
      <c r="D11" s="129"/>
      <c r="E11" s="129"/>
      <c r="F11" s="129"/>
      <c r="G11" s="129"/>
      <c r="H11" s="129"/>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row>
    <row r="12" spans="1:40" ht="16" x14ac:dyDescent="0.2">
      <c r="A12" s="96"/>
      <c r="B12" s="96"/>
      <c r="C12" s="154"/>
      <c r="D12" s="129"/>
      <c r="E12" s="129"/>
      <c r="F12" s="129"/>
      <c r="G12" s="129"/>
      <c r="H12" s="129"/>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row>
    <row r="13" spans="1:40" ht="16" x14ac:dyDescent="0.2">
      <c r="A13" s="96"/>
      <c r="B13" s="96"/>
      <c r="C13" s="154" t="str">
        <f>IF(Calculations!$E$15="Yes",'Feedback Data'!B17,"")</f>
        <v/>
      </c>
      <c r="D13" s="129"/>
      <c r="E13" s="129"/>
      <c r="F13" s="129"/>
      <c r="G13" s="129"/>
      <c r="H13" s="129"/>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row>
    <row r="14" spans="1:40" ht="20" thickBot="1" x14ac:dyDescent="0.3">
      <c r="A14" s="96"/>
      <c r="B14" s="96"/>
      <c r="C14" s="152"/>
      <c r="D14" s="96"/>
      <c r="E14" s="96"/>
      <c r="F14" s="96"/>
      <c r="G14" s="96"/>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row>
    <row r="15" spans="1:40" x14ac:dyDescent="0.2">
      <c r="A15" s="96"/>
      <c r="B15" s="102"/>
      <c r="C15" s="103"/>
      <c r="D15" s="103"/>
      <c r="E15" s="103"/>
      <c r="F15" s="103"/>
      <c r="G15" s="103"/>
      <c r="H15" s="103"/>
      <c r="I15" s="103"/>
      <c r="J15" s="105"/>
      <c r="K15" s="96"/>
      <c r="L15" s="102"/>
      <c r="M15" s="103"/>
      <c r="N15" s="103"/>
      <c r="O15" s="103"/>
      <c r="P15" s="103"/>
      <c r="Q15" s="103"/>
      <c r="R15" s="103"/>
      <c r="S15" s="105"/>
      <c r="T15" s="96"/>
      <c r="U15" s="96"/>
      <c r="V15" s="96"/>
      <c r="W15" s="96"/>
      <c r="X15" s="96"/>
      <c r="Y15" s="96"/>
      <c r="Z15" s="96"/>
      <c r="AA15" s="96"/>
      <c r="AB15" s="96"/>
      <c r="AC15" s="96"/>
      <c r="AD15" s="96"/>
      <c r="AE15" s="96"/>
      <c r="AF15" s="96"/>
      <c r="AG15" s="96"/>
      <c r="AH15" s="96"/>
      <c r="AI15" s="96"/>
      <c r="AJ15" s="96"/>
      <c r="AK15" s="96"/>
      <c r="AL15" s="96"/>
      <c r="AM15" s="96"/>
      <c r="AN15" s="96"/>
    </row>
    <row r="16" spans="1:40" ht="18.5" customHeight="1" x14ac:dyDescent="0.25">
      <c r="A16" s="96"/>
      <c r="B16" s="106"/>
      <c r="C16" s="107"/>
      <c r="D16" s="107"/>
      <c r="E16" s="145" t="s">
        <v>137</v>
      </c>
      <c r="F16" s="145"/>
      <c r="G16" s="145"/>
      <c r="H16" s="145"/>
      <c r="I16" s="145"/>
      <c r="J16" s="149"/>
      <c r="K16" s="153"/>
      <c r="L16" s="146"/>
      <c r="M16" s="145" t="s">
        <v>42</v>
      </c>
      <c r="N16" s="107"/>
      <c r="O16" s="107"/>
      <c r="P16" s="107"/>
      <c r="Q16" s="107"/>
      <c r="R16" s="107"/>
      <c r="S16" s="110"/>
      <c r="T16" s="96"/>
      <c r="U16" s="96"/>
      <c r="V16" s="96"/>
      <c r="W16" s="96"/>
      <c r="X16" s="96"/>
      <c r="Y16" s="96"/>
      <c r="Z16" s="96"/>
      <c r="AA16" s="96"/>
      <c r="AB16" s="96"/>
      <c r="AC16" s="96"/>
      <c r="AD16" s="96"/>
      <c r="AE16" s="96"/>
      <c r="AF16" s="96"/>
      <c r="AG16" s="96"/>
      <c r="AH16" s="96"/>
      <c r="AI16" s="96"/>
      <c r="AJ16" s="96"/>
      <c r="AK16" s="96"/>
      <c r="AL16" s="96"/>
      <c r="AM16" s="96"/>
      <c r="AN16" s="96"/>
    </row>
    <row r="17" spans="1:40" ht="18.5" customHeight="1" x14ac:dyDescent="0.2">
      <c r="A17" s="96"/>
      <c r="B17" s="106"/>
      <c r="C17" s="107"/>
      <c r="D17" s="107"/>
      <c r="E17" s="107"/>
      <c r="F17" s="107"/>
      <c r="G17" s="107"/>
      <c r="H17" s="107"/>
      <c r="I17" s="107"/>
      <c r="J17" s="110"/>
      <c r="K17" s="96"/>
      <c r="L17" s="106"/>
      <c r="M17" s="107"/>
      <c r="N17" s="107"/>
      <c r="O17" s="107"/>
      <c r="P17" s="107"/>
      <c r="Q17" s="107"/>
      <c r="R17" s="107"/>
      <c r="S17" s="110"/>
      <c r="T17" s="96"/>
      <c r="U17" s="96"/>
      <c r="V17" s="96"/>
      <c r="W17" s="96"/>
      <c r="X17" s="96"/>
      <c r="Y17" s="96"/>
      <c r="Z17" s="96"/>
      <c r="AA17" s="96"/>
      <c r="AB17" s="96"/>
      <c r="AC17" s="96"/>
      <c r="AD17" s="96"/>
      <c r="AE17" s="96"/>
      <c r="AF17" s="96"/>
      <c r="AG17" s="96"/>
      <c r="AH17" s="96"/>
      <c r="AI17" s="96"/>
      <c r="AJ17" s="96"/>
      <c r="AK17" s="96"/>
      <c r="AL17" s="96"/>
      <c r="AM17" s="96"/>
      <c r="AN17" s="96"/>
    </row>
    <row r="18" spans="1:40" ht="18.5" customHeight="1" x14ac:dyDescent="0.2">
      <c r="A18" s="96"/>
      <c r="B18" s="106"/>
      <c r="C18" s="165"/>
      <c r="D18" s="166"/>
      <c r="E18" s="167" t="s">
        <v>41</v>
      </c>
      <c r="F18" s="167"/>
      <c r="G18" s="168" t="s">
        <v>16</v>
      </c>
      <c r="H18" s="169" t="s">
        <v>17</v>
      </c>
      <c r="I18" s="170" t="s">
        <v>7</v>
      </c>
      <c r="J18" s="150"/>
      <c r="K18" s="96"/>
      <c r="L18" s="106"/>
      <c r="M18" s="183" t="s">
        <v>41</v>
      </c>
      <c r="N18" s="168"/>
      <c r="O18" s="168" t="s">
        <v>16</v>
      </c>
      <c r="P18" s="169" t="s">
        <v>17</v>
      </c>
      <c r="Q18" s="168" t="s">
        <v>18</v>
      </c>
      <c r="R18" s="170" t="s">
        <v>7</v>
      </c>
      <c r="S18" s="110"/>
      <c r="T18" s="96"/>
      <c r="U18" s="96"/>
      <c r="V18" s="96"/>
      <c r="W18" s="96"/>
      <c r="X18" s="96"/>
      <c r="Y18" s="96"/>
      <c r="Z18" s="96"/>
      <c r="AA18" s="96"/>
      <c r="AB18" s="96"/>
      <c r="AC18" s="96"/>
      <c r="AD18" s="96"/>
      <c r="AE18" s="96"/>
      <c r="AF18" s="96"/>
      <c r="AG18" s="96"/>
      <c r="AH18" s="96"/>
      <c r="AI18" s="96"/>
      <c r="AJ18" s="96"/>
      <c r="AK18" s="96"/>
      <c r="AL18" s="96"/>
      <c r="AM18" s="96"/>
      <c r="AN18" s="96"/>
    </row>
    <row r="19" spans="1:40" ht="18.5" customHeight="1" x14ac:dyDescent="0.2">
      <c r="A19" s="96"/>
      <c r="B19" s="106"/>
      <c r="C19" s="171"/>
      <c r="D19" s="23"/>
      <c r="E19" s="155" t="s">
        <v>141</v>
      </c>
      <c r="F19" s="23"/>
      <c r="G19" s="23"/>
      <c r="H19" s="130"/>
      <c r="I19" s="189"/>
      <c r="J19" s="110"/>
      <c r="K19" s="96"/>
      <c r="L19" s="106"/>
      <c r="M19" s="184">
        <f>Options!V5</f>
        <v>0</v>
      </c>
      <c r="N19" s="41"/>
      <c r="O19" s="41" t="str">
        <f>Options!W5</f>
        <v>No Action</v>
      </c>
      <c r="P19" s="86"/>
      <c r="Q19" s="86"/>
      <c r="R19" s="175"/>
      <c r="S19" s="110"/>
      <c r="T19" s="96"/>
      <c r="U19" s="96"/>
      <c r="V19" s="96"/>
      <c r="W19" s="96"/>
      <c r="X19" s="96"/>
      <c r="Y19" s="96"/>
      <c r="Z19" s="96"/>
      <c r="AA19" s="96"/>
      <c r="AB19" s="96"/>
      <c r="AC19" s="96"/>
      <c r="AD19" s="96"/>
      <c r="AE19" s="96"/>
      <c r="AF19" s="96"/>
      <c r="AG19" s="96"/>
      <c r="AH19" s="96"/>
      <c r="AI19" s="96"/>
      <c r="AJ19" s="96"/>
      <c r="AK19" s="96"/>
      <c r="AL19" s="96"/>
      <c r="AM19" s="96"/>
      <c r="AN19" s="96"/>
    </row>
    <row r="20" spans="1:40" ht="18.5" customHeight="1" x14ac:dyDescent="0.25">
      <c r="A20" s="96"/>
      <c r="B20" s="106"/>
      <c r="C20" s="172" t="s">
        <v>1</v>
      </c>
      <c r="D20" s="41"/>
      <c r="E20" s="333" t="s">
        <v>251</v>
      </c>
      <c r="F20" s="41"/>
      <c r="G20" s="23" t="e">
        <f>VLOOKUP($E20,ActionsMaster,3)</f>
        <v>#N/A</v>
      </c>
      <c r="H20" s="130" t="e">
        <f>VLOOKUP($E20,ActionsMaster,4)</f>
        <v>#N/A</v>
      </c>
      <c r="I20" s="174" t="e">
        <f>VLOOKUP($E20,ActionsMaster,6)</f>
        <v>#N/A</v>
      </c>
      <c r="J20" s="110"/>
      <c r="K20" s="96"/>
      <c r="L20" s="106"/>
      <c r="M20" s="185">
        <f>Options!V6</f>
        <v>1</v>
      </c>
      <c r="N20" s="41"/>
      <c r="O20" s="41" t="str">
        <f>Options!W6</f>
        <v>Implement standby on desktop computers</v>
      </c>
      <c r="P20" s="86" t="str">
        <f>Options!X6</f>
        <v>Floor 1</v>
      </c>
      <c r="Q20" s="86">
        <f>Options!Y6</f>
        <v>28</v>
      </c>
      <c r="R20" s="175">
        <f>Options!Z6</f>
        <v>0</v>
      </c>
      <c r="S20" s="110"/>
      <c r="T20" s="96"/>
      <c r="U20" s="96"/>
      <c r="V20" s="96"/>
      <c r="W20" s="96"/>
      <c r="X20" s="96"/>
      <c r="Y20" s="96"/>
      <c r="Z20" s="96"/>
      <c r="AA20" s="96"/>
      <c r="AB20" s="96"/>
      <c r="AC20" s="96"/>
      <c r="AD20" s="96"/>
      <c r="AE20" s="96"/>
      <c r="AF20" s="96"/>
      <c r="AG20" s="96"/>
      <c r="AH20" s="96"/>
      <c r="AI20" s="96"/>
      <c r="AJ20" s="96"/>
      <c r="AK20" s="96"/>
      <c r="AL20" s="96"/>
      <c r="AM20" s="96"/>
      <c r="AN20" s="96"/>
    </row>
    <row r="21" spans="1:40" ht="18.5" customHeight="1" x14ac:dyDescent="0.25">
      <c r="A21" s="96"/>
      <c r="B21" s="106"/>
      <c r="C21" s="173"/>
      <c r="D21" s="23"/>
      <c r="E21" s="23"/>
      <c r="F21" s="23"/>
      <c r="G21" s="23"/>
      <c r="H21" s="130"/>
      <c r="I21" s="174"/>
      <c r="J21" s="110"/>
      <c r="K21" s="96"/>
      <c r="L21" s="106"/>
      <c r="M21" s="185">
        <f>Options!V7</f>
        <v>2</v>
      </c>
      <c r="N21" s="41"/>
      <c r="O21" s="41" t="str">
        <f>Options!W7</f>
        <v>Remove dishwasher and wash dishes by hand</v>
      </c>
      <c r="P21" s="86" t="str">
        <f>Options!X7</f>
        <v>Floor 1</v>
      </c>
      <c r="Q21" s="86">
        <f>Options!Y7</f>
        <v>1</v>
      </c>
      <c r="R21" s="175">
        <f>Options!Z7</f>
        <v>0</v>
      </c>
      <c r="S21" s="110"/>
      <c r="T21" s="96"/>
      <c r="U21" s="96"/>
      <c r="V21" s="96"/>
      <c r="W21" s="96"/>
      <c r="X21" s="96"/>
      <c r="Y21" s="96"/>
      <c r="Z21" s="96"/>
      <c r="AA21" s="96"/>
      <c r="AB21" s="96"/>
      <c r="AC21" s="96"/>
      <c r="AD21" s="96"/>
      <c r="AE21" s="96"/>
      <c r="AF21" s="96"/>
      <c r="AG21" s="96"/>
      <c r="AH21" s="96"/>
      <c r="AI21" s="96"/>
      <c r="AJ21" s="96"/>
      <c r="AK21" s="96"/>
      <c r="AL21" s="96"/>
      <c r="AM21" s="96"/>
      <c r="AN21" s="96"/>
    </row>
    <row r="22" spans="1:40" ht="18.5" customHeight="1" x14ac:dyDescent="0.25">
      <c r="A22" s="96"/>
      <c r="B22" s="106"/>
      <c r="C22" s="173"/>
      <c r="D22" s="23"/>
      <c r="E22" s="155" t="s">
        <v>141</v>
      </c>
      <c r="F22" s="23"/>
      <c r="G22" s="23"/>
      <c r="H22" s="130"/>
      <c r="I22" s="174"/>
      <c r="J22" s="110"/>
      <c r="K22" s="96"/>
      <c r="L22" s="106"/>
      <c r="M22" s="185">
        <f>Options!V8</f>
        <v>3</v>
      </c>
      <c r="N22" s="41"/>
      <c r="O22" s="41" t="str">
        <f>Options!W8</f>
        <v>Remove Electric fan heaters</v>
      </c>
      <c r="P22" s="86" t="str">
        <f>Options!X8</f>
        <v>Floor 1</v>
      </c>
      <c r="Q22" s="86">
        <f>Options!Y8</f>
        <v>4</v>
      </c>
      <c r="R22" s="175">
        <f>Options!Z8</f>
        <v>0</v>
      </c>
      <c r="S22" s="110"/>
      <c r="T22" s="96"/>
      <c r="U22" s="96"/>
      <c r="V22" s="96"/>
      <c r="W22" s="96"/>
      <c r="X22" s="96"/>
      <c r="Y22" s="96"/>
      <c r="Z22" s="96"/>
      <c r="AA22" s="96"/>
      <c r="AB22" s="96"/>
      <c r="AC22" s="96"/>
      <c r="AD22" s="96"/>
      <c r="AE22" s="96"/>
      <c r="AF22" s="96"/>
      <c r="AG22" s="96"/>
      <c r="AH22" s="96"/>
      <c r="AI22" s="96"/>
      <c r="AJ22" s="96"/>
      <c r="AK22" s="96"/>
      <c r="AL22" s="96"/>
      <c r="AM22" s="96"/>
      <c r="AN22" s="96"/>
    </row>
    <row r="23" spans="1:40" ht="18.5" customHeight="1" x14ac:dyDescent="0.25">
      <c r="A23" s="96"/>
      <c r="B23" s="106"/>
      <c r="C23" s="172" t="s">
        <v>2</v>
      </c>
      <c r="D23" s="41"/>
      <c r="E23" s="333" t="s">
        <v>251</v>
      </c>
      <c r="F23" s="41"/>
      <c r="G23" s="41" t="e">
        <f>VLOOKUP($E23,ActionsMaster,3)</f>
        <v>#N/A</v>
      </c>
      <c r="H23" s="86" t="e">
        <f>VLOOKUP($E23,ActionsMaster,4)</f>
        <v>#N/A</v>
      </c>
      <c r="I23" s="175" t="e">
        <f>VLOOKUP($E23,ActionsMaster,6)</f>
        <v>#N/A</v>
      </c>
      <c r="J23" s="110"/>
      <c r="K23" s="96"/>
      <c r="L23" s="106"/>
      <c r="M23" s="185">
        <f>Options!V9</f>
        <v>4</v>
      </c>
      <c r="N23" s="41"/>
      <c r="O23" s="41" t="str">
        <f>Options!W9</f>
        <v>Run existing HVAC system on economy cycle</v>
      </c>
      <c r="P23" s="86" t="str">
        <f>Options!X9</f>
        <v>Floor 1</v>
      </c>
      <c r="Q23" s="86">
        <f>Options!Y9</f>
        <v>1</v>
      </c>
      <c r="R23" s="175">
        <f>Options!Z9</f>
        <v>0</v>
      </c>
      <c r="S23" s="148"/>
      <c r="T23" s="96"/>
      <c r="U23" s="96"/>
      <c r="V23" s="96"/>
      <c r="W23" s="96"/>
      <c r="X23" s="96"/>
      <c r="Y23" s="96"/>
      <c r="Z23" s="96"/>
      <c r="AA23" s="96"/>
      <c r="AB23" s="96"/>
      <c r="AC23" s="96"/>
      <c r="AD23" s="96"/>
      <c r="AE23" s="96"/>
      <c r="AF23" s="96"/>
      <c r="AG23" s="96"/>
      <c r="AH23" s="96"/>
      <c r="AI23" s="96"/>
      <c r="AJ23" s="96"/>
      <c r="AK23" s="96"/>
      <c r="AL23" s="96"/>
      <c r="AM23" s="96"/>
      <c r="AN23" s="96"/>
    </row>
    <row r="24" spans="1:40" ht="18.5" customHeight="1" x14ac:dyDescent="0.2">
      <c r="A24" s="96"/>
      <c r="B24" s="106"/>
      <c r="C24" s="176"/>
      <c r="D24" s="41"/>
      <c r="E24" s="41"/>
      <c r="F24" s="41"/>
      <c r="G24" s="41"/>
      <c r="H24" s="86"/>
      <c r="I24" s="175"/>
      <c r="J24" s="110"/>
      <c r="K24" s="96"/>
      <c r="L24" s="106"/>
      <c r="M24" s="185">
        <f>Options!V10</f>
        <v>5</v>
      </c>
      <c r="N24" s="41"/>
      <c r="O24" s="41" t="str">
        <f>Options!W10</f>
        <v>Implement standby on photocopiers</v>
      </c>
      <c r="P24" s="86" t="str">
        <f>Options!X10</f>
        <v>Floor 1</v>
      </c>
      <c r="Q24" s="86">
        <f>Options!Y10</f>
        <v>2</v>
      </c>
      <c r="R24" s="175">
        <f>Options!Z10</f>
        <v>0</v>
      </c>
      <c r="S24" s="148" t="str">
        <f>IF(M24=7,"NEW!!","")</f>
        <v/>
      </c>
      <c r="T24" s="96"/>
      <c r="U24" s="96"/>
      <c r="V24" s="96"/>
      <c r="W24" s="96"/>
      <c r="X24" s="96"/>
      <c r="Y24" s="96"/>
      <c r="Z24" s="96"/>
      <c r="AA24" s="96"/>
      <c r="AB24" s="96"/>
      <c r="AC24" s="96"/>
      <c r="AD24" s="96"/>
      <c r="AE24" s="96"/>
      <c r="AF24" s="96"/>
      <c r="AG24" s="96"/>
      <c r="AH24" s="96"/>
      <c r="AI24" s="96"/>
      <c r="AJ24" s="96"/>
      <c r="AK24" s="96"/>
      <c r="AL24" s="96"/>
      <c r="AM24" s="96"/>
      <c r="AN24" s="96"/>
    </row>
    <row r="25" spans="1:40" ht="18.5" customHeight="1" x14ac:dyDescent="0.2">
      <c r="A25" s="96"/>
      <c r="B25" s="106"/>
      <c r="C25" s="176"/>
      <c r="D25" s="41"/>
      <c r="E25" s="128" t="s">
        <v>141</v>
      </c>
      <c r="F25" s="41"/>
      <c r="G25" s="41"/>
      <c r="H25" s="86"/>
      <c r="I25" s="175"/>
      <c r="J25" s="110"/>
      <c r="K25" s="96"/>
      <c r="L25" s="106"/>
      <c r="M25" s="185">
        <f>Options!V11</f>
        <v>6</v>
      </c>
      <c r="N25" s="41"/>
      <c r="O25" s="41" t="str">
        <f>Options!W11</f>
        <v>Remove microwave oven</v>
      </c>
      <c r="P25" s="86" t="str">
        <f>Options!X11</f>
        <v>Floor 1</v>
      </c>
      <c r="Q25" s="86">
        <f>Options!Y11</f>
        <v>1</v>
      </c>
      <c r="R25" s="175">
        <f>Options!Z11</f>
        <v>0</v>
      </c>
      <c r="S25" s="148" t="str">
        <f>IF(M25=8,"NEW!!","")</f>
        <v/>
      </c>
      <c r="T25" s="96"/>
      <c r="U25" s="96"/>
      <c r="V25" s="96"/>
      <c r="W25" s="96"/>
      <c r="X25" s="96"/>
      <c r="Y25" s="96"/>
      <c r="Z25" s="96"/>
      <c r="AA25" s="96"/>
      <c r="AB25" s="96"/>
      <c r="AC25" s="96"/>
      <c r="AD25" s="96"/>
      <c r="AE25" s="96"/>
      <c r="AF25" s="96"/>
      <c r="AG25" s="96"/>
      <c r="AH25" s="96"/>
      <c r="AI25" s="96"/>
      <c r="AJ25" s="96"/>
      <c r="AK25" s="96"/>
      <c r="AL25" s="96"/>
      <c r="AM25" s="96"/>
      <c r="AN25" s="96"/>
    </row>
    <row r="26" spans="1:40" ht="18.5" customHeight="1" x14ac:dyDescent="0.25">
      <c r="A26" s="96"/>
      <c r="B26" s="106"/>
      <c r="C26" s="172" t="s">
        <v>3</v>
      </c>
      <c r="D26" s="41"/>
      <c r="E26" s="333" t="s">
        <v>251</v>
      </c>
      <c r="F26" s="41"/>
      <c r="G26" s="41" t="e">
        <f>VLOOKUP($E26,ActionsMaster,3)</f>
        <v>#N/A</v>
      </c>
      <c r="H26" s="86" t="e">
        <f>VLOOKUP($E26,ActionsMaster,4)</f>
        <v>#N/A</v>
      </c>
      <c r="I26" s="175" t="e">
        <f>VLOOKUP($E26,ActionsMaster,6)</f>
        <v>#N/A</v>
      </c>
      <c r="J26" s="110"/>
      <c r="K26" s="96"/>
      <c r="L26" s="106"/>
      <c r="M26" s="185">
        <f>Options!V12</f>
        <v>7</v>
      </c>
      <c r="N26" s="41"/>
      <c r="O26" s="41" t="str">
        <f>Options!W12</f>
        <v>Install stickers reminding people to turn off lights</v>
      </c>
      <c r="P26" s="86" t="str">
        <f>Options!X12</f>
        <v>Floor 1</v>
      </c>
      <c r="Q26" s="86">
        <f>Options!Y12</f>
        <v>1</v>
      </c>
      <c r="R26" s="175">
        <f>Options!Z12</f>
        <v>10</v>
      </c>
      <c r="S26" s="148" t="str">
        <f>IF(M26=9,"NEW!!","")</f>
        <v/>
      </c>
      <c r="T26" s="96"/>
      <c r="U26" s="96"/>
      <c r="V26" s="96"/>
      <c r="W26" s="96"/>
      <c r="X26" s="96"/>
      <c r="Y26" s="96"/>
      <c r="Z26" s="96"/>
      <c r="AA26" s="96"/>
      <c r="AB26" s="96"/>
      <c r="AC26" s="96"/>
      <c r="AD26" s="96"/>
      <c r="AE26" s="96"/>
      <c r="AF26" s="96"/>
      <c r="AG26" s="96"/>
      <c r="AH26" s="96"/>
      <c r="AI26" s="96"/>
      <c r="AJ26" s="96"/>
      <c r="AK26" s="96"/>
      <c r="AL26" s="96"/>
      <c r="AM26" s="96"/>
      <c r="AN26" s="96"/>
    </row>
    <row r="27" spans="1:40" ht="18.5" customHeight="1" x14ac:dyDescent="0.25">
      <c r="A27" s="96"/>
      <c r="B27" s="106"/>
      <c r="C27" s="172"/>
      <c r="D27" s="41"/>
      <c r="E27" s="41"/>
      <c r="F27" s="41"/>
      <c r="G27" s="41"/>
      <c r="H27" s="86"/>
      <c r="I27" s="175"/>
      <c r="J27" s="110"/>
      <c r="K27" s="96"/>
      <c r="L27" s="106"/>
      <c r="M27" s="185">
        <f>Options!V13</f>
        <v>8</v>
      </c>
      <c r="N27" s="41"/>
      <c r="O27" s="41" t="str">
        <f>Options!W13</f>
        <v>Install timer on boiling water unit</v>
      </c>
      <c r="P27" s="86" t="str">
        <f>Options!X13</f>
        <v>Floor 1</v>
      </c>
      <c r="Q27" s="86">
        <f>Options!Y13</f>
        <v>1</v>
      </c>
      <c r="R27" s="175">
        <f>Options!Z13</f>
        <v>25</v>
      </c>
      <c r="S27" s="148" t="str">
        <f>IF(M27=10,"NEW!!","")</f>
        <v/>
      </c>
      <c r="T27" s="96"/>
      <c r="U27" s="96"/>
      <c r="V27" s="96"/>
      <c r="W27" s="96"/>
      <c r="X27" s="96"/>
      <c r="Y27" s="96"/>
      <c r="Z27" s="96"/>
      <c r="AA27" s="96"/>
      <c r="AB27" s="96"/>
      <c r="AC27" s="96"/>
      <c r="AD27" s="96"/>
      <c r="AE27" s="96"/>
      <c r="AF27" s="96"/>
      <c r="AG27" s="96"/>
      <c r="AH27" s="96"/>
      <c r="AI27" s="96"/>
      <c r="AJ27" s="96"/>
      <c r="AK27" s="96"/>
      <c r="AL27" s="96"/>
      <c r="AM27" s="96"/>
      <c r="AN27" s="96"/>
    </row>
    <row r="28" spans="1:40" ht="18.5" customHeight="1" x14ac:dyDescent="0.2">
      <c r="A28" s="96"/>
      <c r="B28" s="106"/>
      <c r="C28" s="176"/>
      <c r="D28" s="41"/>
      <c r="E28" s="41"/>
      <c r="F28" s="41"/>
      <c r="G28" s="137" t="s">
        <v>158</v>
      </c>
      <c r="H28" s="86"/>
      <c r="I28" s="177" t="e">
        <f>SUM(I20:I26)</f>
        <v>#N/A</v>
      </c>
      <c r="J28" s="110"/>
      <c r="K28" s="96"/>
      <c r="L28" s="106"/>
      <c r="M28" s="186">
        <f>Options!V14</f>
        <v>9</v>
      </c>
      <c r="N28" s="181"/>
      <c r="O28" s="181" t="str">
        <f>Options!W14</f>
        <v>Install timer on microwave oven</v>
      </c>
      <c r="P28" s="187" t="str">
        <f>Options!X14</f>
        <v>Floor 1</v>
      </c>
      <c r="Q28" s="187">
        <f>Options!Y14</f>
        <v>1</v>
      </c>
      <c r="R28" s="188">
        <f>Options!Z14</f>
        <v>25</v>
      </c>
      <c r="S28" s="148" t="str">
        <f>IF(M28=11,"NEW!!","")</f>
        <v/>
      </c>
      <c r="T28" s="96"/>
      <c r="U28" s="96"/>
      <c r="V28" s="96"/>
      <c r="W28" s="96"/>
      <c r="X28" s="96"/>
      <c r="Y28" s="96"/>
      <c r="Z28" s="96"/>
      <c r="AA28" s="96"/>
      <c r="AB28" s="96"/>
      <c r="AC28" s="96"/>
      <c r="AD28" s="96"/>
      <c r="AE28" s="96"/>
      <c r="AF28" s="96"/>
      <c r="AG28" s="96"/>
      <c r="AH28" s="96"/>
      <c r="AI28" s="96"/>
      <c r="AJ28" s="96"/>
      <c r="AK28" s="96"/>
      <c r="AL28" s="96"/>
      <c r="AM28" s="96"/>
      <c r="AN28" s="96"/>
    </row>
    <row r="29" spans="1:40" ht="18.5" customHeight="1" thickBot="1" x14ac:dyDescent="0.25">
      <c r="A29" s="96"/>
      <c r="B29" s="106"/>
      <c r="C29" s="176"/>
      <c r="D29" s="41"/>
      <c r="E29" s="41"/>
      <c r="F29" s="41"/>
      <c r="G29" s="137"/>
      <c r="H29" s="86"/>
      <c r="I29" s="175"/>
      <c r="J29" s="110"/>
      <c r="K29" s="96"/>
      <c r="L29" s="119"/>
      <c r="M29" s="120"/>
      <c r="N29" s="120"/>
      <c r="O29" s="120"/>
      <c r="P29" s="120"/>
      <c r="Q29" s="120"/>
      <c r="R29" s="120"/>
      <c r="S29" s="147"/>
      <c r="T29" s="96"/>
      <c r="U29" s="96"/>
      <c r="V29" s="96"/>
      <c r="W29" s="96"/>
      <c r="X29" s="96"/>
      <c r="Y29" s="96"/>
      <c r="Z29" s="96"/>
      <c r="AA29" s="96"/>
      <c r="AB29" s="96"/>
      <c r="AC29" s="96"/>
      <c r="AD29" s="96"/>
      <c r="AE29" s="96"/>
      <c r="AF29" s="96"/>
      <c r="AG29" s="96"/>
      <c r="AH29" s="96"/>
      <c r="AI29" s="96"/>
      <c r="AJ29" s="96"/>
      <c r="AK29" s="96"/>
      <c r="AL29" s="96"/>
      <c r="AM29" s="96"/>
      <c r="AN29" s="96"/>
    </row>
    <row r="30" spans="1:40" ht="18.5" customHeight="1" x14ac:dyDescent="0.2">
      <c r="A30" s="96"/>
      <c r="B30" s="106"/>
      <c r="C30" s="176"/>
      <c r="D30" s="41"/>
      <c r="E30" s="41"/>
      <c r="F30" s="41"/>
      <c r="G30" s="137" t="s">
        <v>159</v>
      </c>
      <c r="H30" s="86"/>
      <c r="I30" s="175">
        <v>250</v>
      </c>
      <c r="J30" s="110"/>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row>
    <row r="31" spans="1:40" ht="18.5" customHeight="1" x14ac:dyDescent="0.2">
      <c r="A31" s="96"/>
      <c r="B31" s="106"/>
      <c r="C31" s="176"/>
      <c r="D31" s="41"/>
      <c r="E31" s="41"/>
      <c r="F31" s="41"/>
      <c r="G31" s="137"/>
      <c r="H31" s="86"/>
      <c r="I31" s="175"/>
      <c r="J31" s="110"/>
      <c r="K31" s="96"/>
      <c r="L31" s="96"/>
      <c r="M31" s="96"/>
      <c r="N31" s="96"/>
      <c r="O31" s="96"/>
      <c r="P31" s="96"/>
      <c r="Q31" s="96"/>
      <c r="R31" s="96"/>
      <c r="S31" s="96"/>
      <c r="T31" s="96"/>
      <c r="U31" s="96"/>
      <c r="V31" s="96"/>
      <c r="W31" s="96"/>
      <c r="X31" s="96"/>
      <c r="Y31" s="96"/>
      <c r="Z31" s="96"/>
      <c r="AA31" s="96"/>
      <c r="AB31" s="96"/>
      <c r="AC31" s="96"/>
      <c r="AD31" s="96"/>
      <c r="AE31" s="96"/>
      <c r="AF31" s="96"/>
      <c r="AG31" s="96"/>
      <c r="AH31" s="96"/>
      <c r="AI31" s="96"/>
      <c r="AJ31" s="96"/>
      <c r="AK31" s="96"/>
      <c r="AL31" s="96"/>
      <c r="AM31" s="96"/>
      <c r="AN31" s="96"/>
    </row>
    <row r="32" spans="1:40" ht="18.5" customHeight="1" thickBot="1" x14ac:dyDescent="0.25">
      <c r="A32" s="96"/>
      <c r="B32" s="106"/>
      <c r="C32" s="176"/>
      <c r="D32" s="41"/>
      <c r="E32" s="41"/>
      <c r="F32" s="41"/>
      <c r="G32" s="137" t="s">
        <v>160</v>
      </c>
      <c r="H32" s="41"/>
      <c r="I32" s="178" t="e">
        <f>I30-I28</f>
        <v>#N/A</v>
      </c>
      <c r="J32" s="110"/>
      <c r="K32" s="96"/>
      <c r="L32" s="96"/>
      <c r="M32" s="96"/>
      <c r="N32" s="96"/>
      <c r="O32" s="96"/>
      <c r="P32" s="96"/>
      <c r="Q32" s="96"/>
      <c r="R32" s="96"/>
      <c r="S32" s="96"/>
      <c r="T32" s="96"/>
      <c r="U32" s="96"/>
      <c r="V32" s="96"/>
      <c r="W32" s="96"/>
      <c r="X32" s="96"/>
      <c r="Y32" s="96"/>
      <c r="Z32" s="96"/>
      <c r="AA32" s="96"/>
      <c r="AB32" s="96"/>
      <c r="AC32" s="96"/>
      <c r="AD32" s="96"/>
      <c r="AE32" s="96"/>
      <c r="AF32" s="96"/>
      <c r="AG32" s="96"/>
      <c r="AH32" s="96"/>
      <c r="AI32" s="96"/>
      <c r="AJ32" s="96"/>
      <c r="AK32" s="96"/>
      <c r="AL32" s="96"/>
      <c r="AM32" s="96"/>
      <c r="AN32" s="96"/>
    </row>
    <row r="33" spans="1:40" ht="18.5" customHeight="1" thickTop="1" x14ac:dyDescent="0.25">
      <c r="A33" s="96"/>
      <c r="B33" s="106"/>
      <c r="C33" s="172"/>
      <c r="D33" s="41"/>
      <c r="E33" s="128" t="s">
        <v>141</v>
      </c>
      <c r="F33" s="41"/>
      <c r="G33" s="41"/>
      <c r="H33" s="41"/>
      <c r="I33" s="179"/>
      <c r="J33" s="110"/>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row>
    <row r="34" spans="1:40" ht="18.5" customHeight="1" x14ac:dyDescent="0.25">
      <c r="A34" s="96"/>
      <c r="B34" s="106"/>
      <c r="C34" s="172" t="s">
        <v>136</v>
      </c>
      <c r="D34" s="41"/>
      <c r="E34" s="334" t="s">
        <v>144</v>
      </c>
      <c r="F34" s="41"/>
      <c r="G34" s="127" t="str">
        <f>IF(E34="No","",IF(OR(E20=0,OR(E23=0,E26=0)),"Error - select three actions!",IF(I32&lt;0,"Error - over budget!","Great job - go to the dashboard to see your progress!")))</f>
        <v/>
      </c>
      <c r="H34" s="41"/>
      <c r="I34" s="179"/>
      <c r="J34" s="110"/>
      <c r="K34" s="96"/>
      <c r="L34" s="96"/>
      <c r="M34" s="96"/>
      <c r="N34" s="96"/>
      <c r="O34" s="96"/>
      <c r="P34" s="96"/>
      <c r="Q34" s="96"/>
      <c r="R34" s="96"/>
      <c r="S34" s="96"/>
      <c r="T34" s="96"/>
      <c r="U34" s="96"/>
      <c r="V34" s="96"/>
      <c r="W34" s="96"/>
      <c r="X34" s="96"/>
      <c r="Y34" s="96"/>
      <c r="Z34" s="96"/>
      <c r="AA34" s="96"/>
      <c r="AB34" s="96"/>
      <c r="AC34" s="96"/>
      <c r="AD34" s="96"/>
      <c r="AE34" s="96"/>
      <c r="AF34" s="96"/>
      <c r="AG34" s="96"/>
      <c r="AH34" s="96"/>
      <c r="AI34" s="96"/>
      <c r="AJ34" s="96"/>
      <c r="AK34" s="96"/>
      <c r="AL34" s="96"/>
      <c r="AM34" s="96"/>
      <c r="AN34" s="96"/>
    </row>
    <row r="35" spans="1:40" ht="18.5" customHeight="1" x14ac:dyDescent="0.2">
      <c r="A35" s="96"/>
      <c r="B35" s="106"/>
      <c r="C35" s="180"/>
      <c r="D35" s="181"/>
      <c r="E35" s="181"/>
      <c r="F35" s="181"/>
      <c r="G35" s="181"/>
      <c r="H35" s="181"/>
      <c r="I35" s="182"/>
      <c r="J35" s="110"/>
      <c r="K35" s="96"/>
      <c r="L35" s="96"/>
      <c r="M35" s="96"/>
      <c r="N35" s="96"/>
      <c r="O35" s="96"/>
      <c r="P35" s="96"/>
      <c r="Q35" s="96"/>
      <c r="R35" s="96"/>
      <c r="S35" s="96"/>
      <c r="T35" s="96"/>
      <c r="U35" s="96"/>
      <c r="V35" s="96"/>
      <c r="W35" s="96"/>
      <c r="X35" s="96"/>
      <c r="Y35" s="96"/>
      <c r="Z35" s="96"/>
      <c r="AA35" s="96"/>
      <c r="AB35" s="96"/>
      <c r="AC35" s="96"/>
      <c r="AD35" s="96"/>
      <c r="AE35" s="96"/>
      <c r="AF35" s="96"/>
      <c r="AG35" s="96"/>
      <c r="AH35" s="96"/>
      <c r="AI35" s="96"/>
      <c r="AJ35" s="96"/>
      <c r="AK35" s="96"/>
      <c r="AL35" s="96"/>
      <c r="AM35" s="96"/>
      <c r="AN35" s="96"/>
    </row>
    <row r="36" spans="1:40" ht="16" thickBot="1" x14ac:dyDescent="0.25">
      <c r="A36" s="96"/>
      <c r="B36" s="119"/>
      <c r="C36" s="120"/>
      <c r="D36" s="120"/>
      <c r="E36" s="120"/>
      <c r="F36" s="120"/>
      <c r="G36" s="120"/>
      <c r="H36" s="120"/>
      <c r="I36" s="120"/>
      <c r="J36" s="147"/>
      <c r="K36" s="96"/>
      <c r="L36" s="96"/>
      <c r="M36" s="96"/>
      <c r="N36" s="96"/>
      <c r="O36" s="96"/>
      <c r="P36" s="96"/>
      <c r="Q36" s="96"/>
      <c r="R36" s="96"/>
      <c r="S36" s="96"/>
      <c r="T36" s="96"/>
      <c r="U36" s="96"/>
      <c r="V36" s="96"/>
      <c r="W36" s="96"/>
      <c r="X36" s="96"/>
      <c r="Y36" s="96"/>
      <c r="Z36" s="96"/>
      <c r="AA36" s="96"/>
      <c r="AB36" s="96"/>
      <c r="AC36" s="96"/>
      <c r="AD36" s="96"/>
      <c r="AE36" s="96"/>
      <c r="AF36" s="96"/>
      <c r="AG36" s="96"/>
      <c r="AH36" s="96"/>
      <c r="AI36" s="96"/>
      <c r="AJ36" s="96"/>
      <c r="AK36" s="96"/>
      <c r="AL36" s="96"/>
      <c r="AM36" s="96"/>
      <c r="AN36" s="96"/>
    </row>
    <row r="37" spans="1:40" x14ac:dyDescent="0.2">
      <c r="A37" s="96"/>
      <c r="B37" s="96"/>
      <c r="C37" s="96"/>
      <c r="D37" s="96"/>
      <c r="E37" s="96"/>
      <c r="F37" s="96"/>
      <c r="G37" s="96"/>
      <c r="H37" s="96"/>
      <c r="I37" s="96"/>
      <c r="J37" s="96"/>
      <c r="K37" s="96"/>
      <c r="L37" s="96"/>
      <c r="M37" s="96"/>
      <c r="N37" s="96"/>
      <c r="O37" s="96"/>
      <c r="P37" s="96"/>
      <c r="Q37" s="96"/>
      <c r="R37" s="96"/>
      <c r="S37" s="96"/>
      <c r="T37" s="96"/>
      <c r="U37" s="96"/>
      <c r="V37" s="96"/>
      <c r="W37" s="96"/>
      <c r="X37" s="96"/>
      <c r="Y37" s="96"/>
      <c r="Z37" s="96"/>
      <c r="AA37" s="96"/>
      <c r="AB37" s="96"/>
      <c r="AC37" s="96"/>
      <c r="AD37" s="96"/>
      <c r="AE37" s="96"/>
      <c r="AF37" s="96"/>
      <c r="AG37" s="96"/>
      <c r="AH37" s="96"/>
      <c r="AI37" s="96"/>
      <c r="AJ37" s="96"/>
      <c r="AK37" s="96"/>
      <c r="AL37" s="96"/>
      <c r="AM37" s="96"/>
      <c r="AN37" s="96"/>
    </row>
    <row r="38" spans="1:40" x14ac:dyDescent="0.2">
      <c r="A38" s="96"/>
      <c r="B38" s="96"/>
      <c r="C38" s="96"/>
      <c r="D38" s="96"/>
      <c r="E38" s="96"/>
      <c r="F38" s="96"/>
      <c r="G38" s="96"/>
      <c r="H38" s="96"/>
      <c r="I38" s="96"/>
      <c r="J38" s="96"/>
      <c r="K38" s="96"/>
      <c r="L38" s="96"/>
      <c r="M38" s="96"/>
      <c r="N38" s="96"/>
      <c r="O38" s="96"/>
      <c r="P38" s="96"/>
      <c r="Q38" s="96"/>
      <c r="R38" s="96"/>
      <c r="S38" s="96"/>
      <c r="T38" s="96"/>
      <c r="U38" s="96"/>
      <c r="V38" s="96"/>
      <c r="W38" s="96"/>
      <c r="X38" s="96"/>
      <c r="Y38" s="96"/>
      <c r="Z38" s="96"/>
      <c r="AA38" s="96"/>
      <c r="AB38" s="96"/>
      <c r="AC38" s="96"/>
      <c r="AD38" s="96"/>
      <c r="AE38" s="96"/>
      <c r="AF38" s="96"/>
      <c r="AG38" s="96"/>
      <c r="AH38" s="96"/>
      <c r="AI38" s="96"/>
      <c r="AJ38" s="96"/>
      <c r="AK38" s="96"/>
      <c r="AL38" s="96"/>
      <c r="AM38" s="96"/>
      <c r="AN38" s="96"/>
    </row>
    <row r="39" spans="1:40" x14ac:dyDescent="0.2">
      <c r="A39" s="96"/>
      <c r="B39" s="96"/>
      <c r="C39" s="96"/>
      <c r="D39" s="96"/>
      <c r="E39" s="96"/>
      <c r="F39" s="96"/>
      <c r="G39" s="96"/>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row>
    <row r="40" spans="1:40" x14ac:dyDescent="0.2">
      <c r="A40" s="96"/>
      <c r="B40" s="96"/>
      <c r="C40" s="96"/>
      <c r="D40" s="96"/>
      <c r="E40" s="96"/>
      <c r="F40" s="96"/>
      <c r="G40" s="96"/>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row>
    <row r="41" spans="1:40" x14ac:dyDescent="0.2">
      <c r="A41" s="96"/>
      <c r="B41" s="96"/>
      <c r="C41" s="96"/>
      <c r="D41" s="96"/>
      <c r="E41" s="96"/>
      <c r="F41" s="96"/>
      <c r="G41" s="96"/>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row>
    <row r="42" spans="1:40" x14ac:dyDescent="0.2">
      <c r="A42" s="96"/>
      <c r="B42" s="96"/>
      <c r="C42" s="96"/>
      <c r="D42" s="96"/>
      <c r="E42" s="96"/>
      <c r="F42" s="96"/>
      <c r="G42" s="96"/>
      <c r="H42" s="96"/>
      <c r="I42" s="96"/>
      <c r="J42" s="96"/>
      <c r="K42" s="96"/>
      <c r="L42" s="96"/>
      <c r="M42" s="96"/>
      <c r="N42" s="96"/>
      <c r="O42" s="96"/>
      <c r="P42" s="96"/>
      <c r="Q42" s="96"/>
      <c r="R42" s="96"/>
      <c r="S42" s="96"/>
      <c r="T42" s="96"/>
      <c r="U42" s="96"/>
      <c r="V42" s="96"/>
      <c r="W42" s="96"/>
      <c r="X42" s="96"/>
      <c r="Y42" s="96"/>
      <c r="Z42" s="96"/>
      <c r="AA42" s="96"/>
      <c r="AB42" s="96"/>
      <c r="AC42" s="96"/>
      <c r="AD42" s="96"/>
      <c r="AE42" s="96"/>
      <c r="AF42" s="96"/>
      <c r="AG42" s="96"/>
      <c r="AH42" s="96"/>
      <c r="AI42" s="96"/>
      <c r="AJ42" s="96"/>
      <c r="AK42" s="96"/>
      <c r="AL42" s="96"/>
      <c r="AM42" s="96"/>
      <c r="AN42" s="96"/>
    </row>
    <row r="43" spans="1:40" x14ac:dyDescent="0.2">
      <c r="A43" s="96"/>
      <c r="B43" s="96"/>
      <c r="C43" s="96"/>
      <c r="D43" s="96"/>
      <c r="E43" s="96"/>
      <c r="F43" s="96"/>
      <c r="G43" s="96"/>
      <c r="H43" s="96"/>
      <c r="I43" s="96"/>
      <c r="J43" s="96"/>
      <c r="K43" s="96"/>
      <c r="L43" s="96"/>
      <c r="M43" s="96"/>
      <c r="N43" s="96"/>
      <c r="O43" s="96"/>
      <c r="P43" s="96"/>
      <c r="Q43" s="96"/>
      <c r="R43" s="96"/>
      <c r="S43" s="96"/>
      <c r="T43" s="96"/>
      <c r="U43" s="96"/>
      <c r="V43" s="96"/>
      <c r="W43" s="96"/>
      <c r="X43" s="96"/>
      <c r="Y43" s="96"/>
      <c r="Z43" s="96"/>
      <c r="AA43" s="96"/>
      <c r="AB43" s="96"/>
      <c r="AC43" s="96"/>
      <c r="AD43" s="96"/>
      <c r="AE43" s="96"/>
      <c r="AF43" s="96"/>
      <c r="AG43" s="96"/>
      <c r="AH43" s="96"/>
      <c r="AI43" s="96"/>
      <c r="AJ43" s="96"/>
      <c r="AK43" s="96"/>
      <c r="AL43" s="96"/>
      <c r="AM43" s="96"/>
      <c r="AN43" s="96"/>
    </row>
    <row r="44" spans="1:40" x14ac:dyDescent="0.2">
      <c r="A44" s="96"/>
      <c r="B44" s="96"/>
      <c r="C44" s="96"/>
      <c r="D44" s="96"/>
      <c r="E44" s="96"/>
      <c r="F44" s="96"/>
      <c r="G44" s="96"/>
      <c r="H44" s="96"/>
      <c r="I44" s="96"/>
      <c r="J44" s="96"/>
      <c r="K44" s="96"/>
      <c r="L44" s="96"/>
      <c r="M44" s="96"/>
      <c r="N44" s="96"/>
      <c r="O44" s="96"/>
      <c r="P44" s="96"/>
      <c r="Q44" s="96"/>
      <c r="R44" s="96"/>
      <c r="S44" s="96"/>
      <c r="T44" s="96"/>
      <c r="U44" s="96"/>
      <c r="V44" s="96"/>
      <c r="W44" s="96"/>
      <c r="X44" s="96"/>
      <c r="Y44" s="96"/>
      <c r="Z44" s="96"/>
      <c r="AA44" s="96"/>
      <c r="AB44" s="96"/>
      <c r="AC44" s="96"/>
      <c r="AD44" s="96"/>
      <c r="AE44" s="96"/>
      <c r="AF44" s="96"/>
      <c r="AG44" s="96"/>
      <c r="AH44" s="96"/>
      <c r="AI44" s="96"/>
      <c r="AJ44" s="96"/>
      <c r="AK44" s="96"/>
      <c r="AL44" s="96"/>
      <c r="AM44" s="96"/>
      <c r="AN44" s="96"/>
    </row>
    <row r="45" spans="1:40" x14ac:dyDescent="0.2">
      <c r="A45" s="96"/>
      <c r="B45" s="96"/>
      <c r="C45" s="96"/>
      <c r="D45" s="96"/>
      <c r="E45" s="96"/>
      <c r="F45" s="96"/>
      <c r="G45" s="96"/>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row>
    <row r="46" spans="1:40" x14ac:dyDescent="0.2">
      <c r="A46" s="96"/>
      <c r="B46" s="96"/>
      <c r="C46" s="96"/>
      <c r="D46" s="96"/>
      <c r="E46" s="96"/>
      <c r="F46" s="96"/>
      <c r="G46" s="96"/>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row>
    <row r="47" spans="1:40" x14ac:dyDescent="0.2">
      <c r="A47" s="96"/>
      <c r="B47" s="96"/>
      <c r="C47" s="96"/>
      <c r="D47" s="96"/>
      <c r="E47" s="96"/>
      <c r="F47" s="96"/>
      <c r="G47" s="96"/>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row>
    <row r="48" spans="1:40" x14ac:dyDescent="0.2">
      <c r="A48" s="96"/>
      <c r="B48" s="96"/>
      <c r="C48" s="96"/>
      <c r="D48" s="96"/>
      <c r="E48" s="96"/>
      <c r="F48" s="96"/>
      <c r="G48" s="96"/>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row>
    <row r="49" spans="1:40" x14ac:dyDescent="0.2">
      <c r="A49" s="96"/>
      <c r="B49" s="96"/>
      <c r="C49" s="96"/>
      <c r="D49" s="96"/>
      <c r="E49" s="96"/>
      <c r="F49" s="96"/>
      <c r="G49" s="96"/>
      <c r="H49" s="96"/>
      <c r="I49" s="96"/>
      <c r="J49" s="96"/>
      <c r="K49" s="96"/>
      <c r="L49" s="96"/>
      <c r="M49" s="96"/>
      <c r="N49" s="96"/>
      <c r="O49" s="96"/>
      <c r="P49" s="96"/>
      <c r="Q49" s="96"/>
      <c r="R49" s="96"/>
      <c r="S49" s="96"/>
      <c r="T49" s="96"/>
      <c r="U49" s="96"/>
      <c r="V49" s="96"/>
      <c r="W49" s="96"/>
      <c r="X49" s="96"/>
      <c r="Y49" s="96"/>
      <c r="Z49" s="96"/>
      <c r="AA49" s="96"/>
      <c r="AB49" s="96"/>
      <c r="AC49" s="96"/>
      <c r="AD49" s="96"/>
      <c r="AE49" s="96"/>
      <c r="AF49" s="96"/>
      <c r="AG49" s="96"/>
      <c r="AH49" s="96"/>
      <c r="AI49" s="96"/>
      <c r="AJ49" s="96"/>
      <c r="AK49" s="96"/>
      <c r="AL49" s="96"/>
      <c r="AM49" s="96"/>
      <c r="AN49" s="96"/>
    </row>
    <row r="50" spans="1:40" x14ac:dyDescent="0.2">
      <c r="A50" s="96"/>
      <c r="B50" s="96"/>
      <c r="C50" s="96"/>
      <c r="D50" s="96"/>
      <c r="E50" s="96"/>
      <c r="F50" s="96"/>
      <c r="G50" s="96"/>
      <c r="H50" s="96"/>
      <c r="I50" s="96"/>
      <c r="J50" s="96"/>
      <c r="K50" s="96"/>
      <c r="L50" s="96"/>
      <c r="M50" s="96"/>
      <c r="N50" s="96"/>
      <c r="O50" s="96"/>
      <c r="P50" s="96"/>
      <c r="Q50" s="96"/>
      <c r="R50" s="96"/>
      <c r="S50" s="96"/>
      <c r="T50" s="96"/>
      <c r="U50" s="96"/>
      <c r="V50" s="96"/>
      <c r="W50" s="96"/>
      <c r="X50" s="96"/>
      <c r="Y50" s="96"/>
      <c r="Z50" s="96"/>
      <c r="AA50" s="96"/>
      <c r="AB50" s="96"/>
      <c r="AC50" s="96"/>
      <c r="AD50" s="96"/>
      <c r="AE50" s="96"/>
      <c r="AF50" s="96"/>
      <c r="AG50" s="96"/>
      <c r="AH50" s="96"/>
      <c r="AI50" s="96"/>
      <c r="AJ50" s="96"/>
      <c r="AK50" s="96"/>
      <c r="AL50" s="96"/>
      <c r="AM50" s="96"/>
      <c r="AN50" s="96"/>
    </row>
    <row r="51" spans="1:40" x14ac:dyDescent="0.2">
      <c r="A51" s="96"/>
      <c r="B51" s="96"/>
      <c r="C51" s="96"/>
      <c r="D51" s="96"/>
      <c r="E51" s="96"/>
      <c r="F51" s="96"/>
      <c r="G51" s="96"/>
      <c r="H51" s="96"/>
      <c r="I51" s="96"/>
      <c r="J51" s="96"/>
      <c r="K51" s="96"/>
      <c r="L51" s="96"/>
      <c r="M51" s="96"/>
      <c r="N51" s="96"/>
      <c r="O51" s="96"/>
      <c r="P51" s="96"/>
      <c r="Q51" s="96"/>
      <c r="R51" s="96"/>
      <c r="S51" s="96"/>
      <c r="T51" s="96"/>
      <c r="U51" s="96"/>
      <c r="V51" s="96"/>
      <c r="W51" s="96"/>
      <c r="X51" s="96"/>
      <c r="Y51" s="96"/>
      <c r="Z51" s="96"/>
      <c r="AA51" s="96"/>
      <c r="AB51" s="96"/>
      <c r="AC51" s="96"/>
      <c r="AD51" s="96"/>
      <c r="AE51" s="96"/>
      <c r="AF51" s="96"/>
      <c r="AG51" s="96"/>
      <c r="AH51" s="96"/>
      <c r="AI51" s="96"/>
      <c r="AJ51" s="96"/>
      <c r="AK51" s="96"/>
      <c r="AL51" s="96"/>
      <c r="AM51" s="96"/>
      <c r="AN51" s="96"/>
    </row>
    <row r="52" spans="1:40" x14ac:dyDescent="0.2">
      <c r="A52" s="96"/>
      <c r="B52" s="96"/>
      <c r="C52" s="96"/>
      <c r="D52" s="96"/>
      <c r="E52" s="96"/>
      <c r="F52" s="96"/>
      <c r="G52" s="96"/>
      <c r="H52" s="96"/>
      <c r="I52" s="96"/>
      <c r="J52" s="96"/>
      <c r="K52" s="96"/>
      <c r="L52" s="96"/>
      <c r="M52" s="96"/>
      <c r="N52" s="96"/>
      <c r="O52" s="96"/>
      <c r="P52" s="96"/>
      <c r="Q52" s="96"/>
      <c r="R52" s="96"/>
      <c r="S52" s="96"/>
      <c r="T52" s="96"/>
      <c r="U52" s="96"/>
      <c r="V52" s="96"/>
      <c r="W52" s="96"/>
      <c r="X52" s="96"/>
      <c r="Y52" s="96"/>
      <c r="Z52" s="96"/>
      <c r="AA52" s="96"/>
      <c r="AB52" s="96"/>
      <c r="AC52" s="96"/>
      <c r="AD52" s="96"/>
      <c r="AE52" s="96"/>
      <c r="AF52" s="96"/>
      <c r="AG52" s="96"/>
      <c r="AH52" s="96"/>
      <c r="AI52" s="96"/>
      <c r="AJ52" s="96"/>
      <c r="AK52" s="96"/>
      <c r="AL52" s="96"/>
      <c r="AM52" s="96"/>
      <c r="AN52" s="96"/>
    </row>
    <row r="53" spans="1:40" x14ac:dyDescent="0.2">
      <c r="A53" s="96"/>
      <c r="B53" s="96"/>
      <c r="C53" s="96"/>
      <c r="D53" s="96"/>
      <c r="E53" s="96"/>
      <c r="F53" s="96"/>
      <c r="G53" s="96"/>
      <c r="H53" s="96"/>
      <c r="I53" s="96"/>
      <c r="J53" s="96"/>
      <c r="K53" s="96"/>
      <c r="L53" s="96"/>
      <c r="M53" s="96"/>
      <c r="N53" s="96"/>
      <c r="O53" s="96"/>
      <c r="P53" s="96"/>
      <c r="Q53" s="96"/>
      <c r="R53" s="96"/>
      <c r="S53" s="96"/>
      <c r="T53" s="96"/>
      <c r="U53" s="96"/>
      <c r="V53" s="96"/>
      <c r="W53" s="96"/>
      <c r="X53" s="96"/>
      <c r="Y53" s="96"/>
      <c r="Z53" s="96"/>
      <c r="AA53" s="96"/>
      <c r="AB53" s="96"/>
      <c r="AC53" s="96"/>
      <c r="AD53" s="96"/>
      <c r="AE53" s="96"/>
      <c r="AF53" s="96"/>
      <c r="AG53" s="96"/>
      <c r="AH53" s="96"/>
      <c r="AI53" s="96"/>
      <c r="AJ53" s="96"/>
      <c r="AK53" s="96"/>
      <c r="AL53" s="96"/>
      <c r="AM53" s="96"/>
      <c r="AN53" s="96"/>
    </row>
    <row r="54" spans="1:40" x14ac:dyDescent="0.2">
      <c r="A54" s="96"/>
      <c r="B54" s="96"/>
      <c r="C54" s="96"/>
      <c r="D54" s="96"/>
      <c r="E54" s="96"/>
      <c r="F54" s="96"/>
      <c r="G54" s="96"/>
      <c r="H54" s="96"/>
      <c r="I54" s="96"/>
      <c r="J54" s="96"/>
      <c r="K54" s="96"/>
      <c r="L54" s="96"/>
      <c r="M54" s="96"/>
      <c r="N54" s="96"/>
      <c r="O54" s="96"/>
      <c r="P54" s="96"/>
      <c r="Q54" s="96"/>
      <c r="R54" s="96"/>
      <c r="S54" s="96"/>
      <c r="T54" s="96"/>
      <c r="U54" s="96"/>
      <c r="V54" s="96"/>
      <c r="W54" s="96"/>
      <c r="X54" s="96"/>
      <c r="Y54" s="96"/>
      <c r="Z54" s="96"/>
      <c r="AA54" s="96"/>
      <c r="AB54" s="96"/>
      <c r="AC54" s="96"/>
      <c r="AD54" s="96"/>
      <c r="AE54" s="96"/>
      <c r="AF54" s="96"/>
      <c r="AG54" s="96"/>
      <c r="AH54" s="96"/>
      <c r="AI54" s="96"/>
      <c r="AJ54" s="96"/>
      <c r="AK54" s="96"/>
      <c r="AL54" s="96"/>
      <c r="AM54" s="96"/>
      <c r="AN54" s="96"/>
    </row>
    <row r="55" spans="1:40" x14ac:dyDescent="0.2">
      <c r="A55" s="96"/>
      <c r="B55" s="96"/>
      <c r="C55" s="96"/>
      <c r="D55" s="96"/>
      <c r="E55" s="96"/>
      <c r="F55" s="96"/>
      <c r="G55" s="96"/>
      <c r="H55" s="96"/>
      <c r="I55" s="96"/>
      <c r="J55" s="96"/>
      <c r="K55" s="96"/>
      <c r="L55" s="96"/>
      <c r="M55" s="96"/>
      <c r="N55" s="96"/>
      <c r="O55" s="96"/>
      <c r="P55" s="96"/>
      <c r="Q55" s="96"/>
      <c r="R55" s="96"/>
      <c r="S55" s="96"/>
      <c r="T55" s="96"/>
      <c r="U55" s="96"/>
      <c r="V55" s="96"/>
      <c r="W55" s="96"/>
      <c r="X55" s="96"/>
      <c r="Y55" s="96"/>
      <c r="Z55" s="96"/>
      <c r="AA55" s="96"/>
      <c r="AB55" s="96"/>
      <c r="AC55" s="96"/>
      <c r="AD55" s="96"/>
      <c r="AE55" s="96"/>
      <c r="AF55" s="96"/>
      <c r="AG55" s="96"/>
      <c r="AH55" s="96"/>
      <c r="AI55" s="96"/>
      <c r="AJ55" s="96"/>
      <c r="AK55" s="96"/>
      <c r="AL55" s="96"/>
      <c r="AM55" s="96"/>
      <c r="AN55" s="96"/>
    </row>
    <row r="56" spans="1:40" x14ac:dyDescent="0.2">
      <c r="A56" s="96"/>
      <c r="B56" s="96"/>
      <c r="C56" s="96"/>
      <c r="D56" s="96"/>
      <c r="E56" s="96"/>
      <c r="F56" s="96"/>
      <c r="G56" s="96"/>
      <c r="H56" s="96"/>
      <c r="I56" s="96"/>
      <c r="J56" s="96"/>
      <c r="K56" s="96"/>
      <c r="L56" s="96"/>
      <c r="M56" s="96"/>
      <c r="N56" s="96"/>
      <c r="O56" s="96"/>
      <c r="P56" s="96"/>
      <c r="Q56" s="96"/>
      <c r="R56" s="96"/>
      <c r="S56" s="96"/>
      <c r="T56" s="96"/>
      <c r="U56" s="96"/>
      <c r="V56" s="96"/>
      <c r="W56" s="96"/>
      <c r="X56" s="96"/>
      <c r="Y56" s="96"/>
      <c r="Z56" s="96"/>
      <c r="AA56" s="96"/>
      <c r="AB56" s="96"/>
      <c r="AC56" s="96"/>
      <c r="AD56" s="96"/>
      <c r="AE56" s="96"/>
      <c r="AF56" s="96"/>
      <c r="AG56" s="96"/>
      <c r="AH56" s="96"/>
      <c r="AI56" s="96"/>
      <c r="AJ56" s="96"/>
      <c r="AK56" s="96"/>
      <c r="AL56" s="96"/>
      <c r="AM56" s="96"/>
      <c r="AN56" s="96"/>
    </row>
    <row r="57" spans="1:40" x14ac:dyDescent="0.2">
      <c r="A57" s="96"/>
      <c r="B57" s="96"/>
      <c r="C57" s="96"/>
      <c r="D57" s="96"/>
      <c r="E57" s="96"/>
      <c r="F57" s="96"/>
      <c r="G57" s="96"/>
      <c r="H57" s="96"/>
      <c r="I57" s="96"/>
      <c r="J57" s="96"/>
      <c r="K57" s="96"/>
      <c r="L57" s="96"/>
      <c r="M57" s="96"/>
      <c r="N57" s="96"/>
      <c r="O57" s="96"/>
      <c r="P57" s="96"/>
      <c r="Q57" s="96"/>
      <c r="R57" s="96"/>
      <c r="S57" s="96"/>
      <c r="T57" s="96"/>
      <c r="U57" s="96"/>
      <c r="V57" s="96"/>
      <c r="W57" s="96"/>
      <c r="X57" s="96"/>
      <c r="Y57" s="96"/>
      <c r="Z57" s="96"/>
      <c r="AA57" s="96"/>
      <c r="AB57" s="96"/>
      <c r="AC57" s="96"/>
      <c r="AD57" s="96"/>
      <c r="AE57" s="96"/>
      <c r="AF57" s="96"/>
      <c r="AG57" s="96"/>
      <c r="AH57" s="96"/>
      <c r="AI57" s="96"/>
      <c r="AJ57" s="96"/>
      <c r="AK57" s="96"/>
      <c r="AL57" s="96"/>
      <c r="AM57" s="96"/>
      <c r="AN57" s="96"/>
    </row>
    <row r="58" spans="1:40" x14ac:dyDescent="0.2">
      <c r="A58" s="96"/>
      <c r="B58" s="96"/>
      <c r="C58" s="96"/>
      <c r="D58" s="96"/>
      <c r="E58" s="96"/>
      <c r="F58" s="96"/>
      <c r="G58" s="96"/>
      <c r="H58" s="96"/>
      <c r="I58" s="96"/>
      <c r="J58" s="96"/>
      <c r="K58" s="96"/>
      <c r="L58" s="96"/>
      <c r="M58" s="96"/>
      <c r="N58" s="96"/>
      <c r="O58" s="96"/>
      <c r="P58" s="96"/>
      <c r="Q58" s="96"/>
      <c r="R58" s="96"/>
      <c r="S58" s="96"/>
      <c r="T58" s="96"/>
      <c r="U58" s="96"/>
      <c r="V58" s="96"/>
      <c r="W58" s="96"/>
      <c r="X58" s="96"/>
      <c r="Y58" s="96"/>
      <c r="Z58" s="96"/>
      <c r="AA58" s="96"/>
      <c r="AB58" s="96"/>
      <c r="AC58" s="96"/>
      <c r="AD58" s="96"/>
      <c r="AE58" s="96"/>
      <c r="AF58" s="96"/>
      <c r="AG58" s="96"/>
      <c r="AH58" s="96"/>
      <c r="AI58" s="96"/>
      <c r="AJ58" s="96"/>
      <c r="AK58" s="96"/>
      <c r="AL58" s="96"/>
      <c r="AM58" s="96"/>
      <c r="AN58" s="96"/>
    </row>
    <row r="59" spans="1:40" x14ac:dyDescent="0.2">
      <c r="A59" s="96"/>
      <c r="B59" s="96"/>
      <c r="C59" s="96"/>
      <c r="D59" s="96"/>
      <c r="E59" s="96"/>
      <c r="F59" s="96"/>
      <c r="G59" s="96"/>
      <c r="H59" s="96"/>
      <c r="I59" s="96"/>
      <c r="J59" s="96"/>
      <c r="K59" s="96"/>
      <c r="L59" s="96"/>
      <c r="M59" s="96"/>
      <c r="N59" s="96"/>
      <c r="O59" s="96"/>
      <c r="P59" s="96"/>
      <c r="Q59" s="96"/>
      <c r="R59" s="96"/>
      <c r="S59" s="96"/>
      <c r="T59" s="96"/>
      <c r="U59" s="96"/>
      <c r="V59" s="96"/>
      <c r="W59" s="96"/>
      <c r="X59" s="96"/>
      <c r="Y59" s="96"/>
      <c r="Z59" s="96"/>
      <c r="AA59" s="96"/>
      <c r="AB59" s="96"/>
      <c r="AC59" s="96"/>
      <c r="AD59" s="96"/>
      <c r="AE59" s="96"/>
      <c r="AF59" s="96"/>
      <c r="AG59" s="96"/>
      <c r="AH59" s="96"/>
      <c r="AI59" s="96"/>
      <c r="AJ59" s="96"/>
      <c r="AK59" s="96"/>
      <c r="AL59" s="96"/>
      <c r="AM59" s="96"/>
      <c r="AN59" s="96"/>
    </row>
    <row r="60" spans="1:40" x14ac:dyDescent="0.2">
      <c r="A60" s="96"/>
      <c r="B60" s="96"/>
      <c r="C60" s="96"/>
      <c r="D60" s="96"/>
      <c r="E60" s="96"/>
      <c r="F60" s="96"/>
      <c r="G60" s="96"/>
      <c r="H60" s="96"/>
      <c r="I60" s="96"/>
      <c r="J60" s="96"/>
      <c r="K60" s="96"/>
      <c r="L60" s="96"/>
      <c r="M60" s="96"/>
      <c r="N60" s="96"/>
      <c r="O60" s="96"/>
      <c r="P60" s="96"/>
      <c r="Q60" s="96"/>
      <c r="R60" s="96"/>
      <c r="S60" s="96"/>
      <c r="T60" s="96"/>
      <c r="U60" s="96"/>
      <c r="V60" s="96"/>
      <c r="W60" s="96"/>
      <c r="X60" s="96"/>
      <c r="Y60" s="96"/>
      <c r="Z60" s="96"/>
      <c r="AA60" s="96"/>
      <c r="AB60" s="96"/>
      <c r="AC60" s="96"/>
      <c r="AD60" s="96"/>
      <c r="AE60" s="96"/>
      <c r="AF60" s="96"/>
      <c r="AG60" s="96"/>
      <c r="AH60" s="96"/>
      <c r="AI60" s="96"/>
      <c r="AJ60" s="96"/>
      <c r="AK60" s="96"/>
      <c r="AL60" s="96"/>
      <c r="AM60" s="96"/>
      <c r="AN60" s="96"/>
    </row>
    <row r="61" spans="1:40" x14ac:dyDescent="0.2">
      <c r="A61" s="96"/>
      <c r="B61" s="96"/>
      <c r="C61" s="96"/>
      <c r="D61" s="96"/>
      <c r="E61" s="96"/>
      <c r="F61" s="96"/>
      <c r="G61" s="96"/>
      <c r="H61" s="96"/>
      <c r="I61" s="96"/>
      <c r="J61" s="96"/>
      <c r="K61" s="96"/>
      <c r="L61" s="96"/>
      <c r="M61" s="96"/>
      <c r="N61" s="96"/>
      <c r="O61" s="96"/>
      <c r="P61" s="96"/>
      <c r="Q61" s="96"/>
      <c r="R61" s="96"/>
      <c r="S61" s="96"/>
      <c r="T61" s="96"/>
      <c r="U61" s="96"/>
      <c r="V61" s="96"/>
      <c r="W61" s="96"/>
      <c r="X61" s="96"/>
      <c r="Y61" s="96"/>
      <c r="Z61" s="96"/>
      <c r="AA61" s="96"/>
      <c r="AB61" s="96"/>
      <c r="AC61" s="96"/>
      <c r="AD61" s="96"/>
      <c r="AE61" s="96"/>
      <c r="AF61" s="96"/>
      <c r="AG61" s="96"/>
      <c r="AH61" s="96"/>
      <c r="AI61" s="96"/>
      <c r="AJ61" s="96"/>
      <c r="AK61" s="96"/>
      <c r="AL61" s="96"/>
      <c r="AM61" s="96"/>
      <c r="AN61" s="96"/>
    </row>
    <row r="62" spans="1:40" x14ac:dyDescent="0.2">
      <c r="A62" s="96"/>
      <c r="B62" s="96"/>
      <c r="C62" s="96"/>
      <c r="D62" s="96"/>
      <c r="E62" s="96"/>
      <c r="F62" s="96"/>
      <c r="G62" s="96"/>
      <c r="H62" s="96"/>
      <c r="I62" s="96"/>
      <c r="J62" s="96"/>
      <c r="K62" s="96"/>
      <c r="L62" s="96"/>
      <c r="M62" s="96"/>
      <c r="N62" s="96"/>
      <c r="O62" s="96"/>
      <c r="P62" s="96"/>
      <c r="Q62" s="96"/>
      <c r="R62" s="96"/>
      <c r="S62" s="96"/>
      <c r="T62" s="96"/>
      <c r="U62" s="96"/>
      <c r="V62" s="96"/>
      <c r="W62" s="96"/>
      <c r="X62" s="96"/>
      <c r="Y62" s="96"/>
      <c r="Z62" s="96"/>
      <c r="AA62" s="96"/>
      <c r="AB62" s="96"/>
      <c r="AC62" s="96"/>
      <c r="AD62" s="96"/>
      <c r="AE62" s="96"/>
      <c r="AF62" s="96"/>
      <c r="AG62" s="96"/>
      <c r="AH62" s="96"/>
      <c r="AI62" s="96"/>
      <c r="AJ62" s="96"/>
      <c r="AK62" s="96"/>
      <c r="AL62" s="96"/>
      <c r="AM62" s="96"/>
      <c r="AN62" s="96"/>
    </row>
    <row r="63" spans="1:40" x14ac:dyDescent="0.2">
      <c r="A63" s="96"/>
      <c r="B63" s="96"/>
      <c r="C63" s="96"/>
      <c r="D63" s="96"/>
      <c r="E63" s="96"/>
      <c r="F63" s="96"/>
      <c r="G63" s="96"/>
      <c r="H63" s="96"/>
      <c r="I63" s="96"/>
      <c r="J63" s="96"/>
      <c r="K63" s="96"/>
      <c r="L63" s="96"/>
      <c r="M63" s="96"/>
      <c r="N63" s="96"/>
      <c r="O63" s="96"/>
      <c r="P63" s="96"/>
      <c r="Q63" s="96"/>
      <c r="R63" s="96"/>
      <c r="S63" s="96"/>
      <c r="T63" s="96"/>
      <c r="U63" s="96"/>
      <c r="V63" s="96"/>
      <c r="W63" s="96"/>
      <c r="X63" s="96"/>
      <c r="Y63" s="96"/>
      <c r="Z63" s="96"/>
      <c r="AA63" s="96"/>
      <c r="AB63" s="96"/>
      <c r="AC63" s="96"/>
      <c r="AD63" s="96"/>
      <c r="AE63" s="96"/>
      <c r="AF63" s="96"/>
      <c r="AG63" s="96"/>
      <c r="AH63" s="96"/>
      <c r="AI63" s="96"/>
      <c r="AJ63" s="96"/>
      <c r="AK63" s="96"/>
      <c r="AL63" s="96"/>
      <c r="AM63" s="96"/>
      <c r="AN63" s="96"/>
    </row>
    <row r="64" spans="1:40" x14ac:dyDescent="0.2">
      <c r="A64" s="96"/>
      <c r="B64" s="96"/>
      <c r="C64" s="96"/>
      <c r="D64" s="96"/>
      <c r="E64" s="96"/>
      <c r="F64" s="96"/>
      <c r="G64" s="96"/>
      <c r="H64" s="96"/>
      <c r="I64" s="96"/>
      <c r="J64" s="96"/>
      <c r="K64" s="96"/>
      <c r="L64" s="96"/>
      <c r="M64" s="96"/>
      <c r="N64" s="96"/>
      <c r="O64" s="96"/>
      <c r="P64" s="96"/>
      <c r="Q64" s="96"/>
      <c r="R64" s="96"/>
      <c r="S64" s="96"/>
      <c r="T64" s="96"/>
      <c r="U64" s="96"/>
      <c r="V64" s="96"/>
      <c r="W64" s="96"/>
      <c r="X64" s="96"/>
      <c r="Y64" s="96"/>
      <c r="Z64" s="96"/>
      <c r="AA64" s="96"/>
      <c r="AB64" s="96"/>
      <c r="AC64" s="96"/>
      <c r="AD64" s="96"/>
      <c r="AE64" s="96"/>
      <c r="AF64" s="96"/>
      <c r="AG64" s="96"/>
      <c r="AH64" s="96"/>
      <c r="AI64" s="96"/>
      <c r="AJ64" s="96"/>
      <c r="AK64" s="96"/>
      <c r="AL64" s="96"/>
      <c r="AM64" s="96"/>
      <c r="AN64" s="96"/>
    </row>
    <row r="65" spans="1:40" x14ac:dyDescent="0.2">
      <c r="A65" s="96"/>
      <c r="B65" s="96"/>
      <c r="C65" s="96"/>
      <c r="D65" s="96"/>
      <c r="E65" s="96"/>
      <c r="F65" s="96"/>
      <c r="G65" s="96"/>
      <c r="H65" s="96"/>
      <c r="I65" s="96"/>
      <c r="J65" s="96"/>
      <c r="K65" s="96"/>
      <c r="L65" s="96"/>
      <c r="M65" s="96"/>
      <c r="N65" s="96"/>
      <c r="O65" s="96"/>
      <c r="P65" s="96"/>
      <c r="Q65" s="96"/>
      <c r="R65" s="96"/>
      <c r="S65" s="96"/>
      <c r="T65" s="96"/>
      <c r="U65" s="96"/>
      <c r="V65" s="96"/>
      <c r="W65" s="96"/>
      <c r="X65" s="96"/>
      <c r="Y65" s="96"/>
      <c r="Z65" s="96"/>
      <c r="AA65" s="96"/>
      <c r="AB65" s="96"/>
      <c r="AC65" s="96"/>
      <c r="AD65" s="96"/>
      <c r="AE65" s="96"/>
      <c r="AF65" s="96"/>
      <c r="AG65" s="96"/>
      <c r="AH65" s="96"/>
      <c r="AI65" s="96"/>
      <c r="AJ65" s="96"/>
      <c r="AK65" s="96"/>
      <c r="AL65" s="96"/>
      <c r="AM65" s="96"/>
      <c r="AN65" s="96"/>
    </row>
    <row r="66" spans="1:40" x14ac:dyDescent="0.2">
      <c r="A66" s="96"/>
      <c r="B66" s="96"/>
      <c r="C66" s="96"/>
      <c r="D66" s="96"/>
      <c r="E66" s="96"/>
      <c r="F66" s="96"/>
      <c r="G66" s="96"/>
      <c r="H66" s="96"/>
      <c r="I66" s="96"/>
      <c r="J66" s="96"/>
      <c r="K66" s="96"/>
      <c r="L66" s="96"/>
      <c r="M66" s="96"/>
      <c r="N66" s="96"/>
      <c r="O66" s="96"/>
      <c r="P66" s="96"/>
      <c r="Q66" s="96"/>
      <c r="R66" s="96"/>
      <c r="S66" s="96"/>
      <c r="T66" s="96"/>
      <c r="U66" s="96"/>
      <c r="V66" s="96"/>
      <c r="W66" s="96"/>
      <c r="X66" s="96"/>
      <c r="Y66" s="96"/>
      <c r="Z66" s="96"/>
      <c r="AA66" s="96"/>
      <c r="AB66" s="96"/>
      <c r="AC66" s="96"/>
      <c r="AD66" s="96"/>
      <c r="AE66" s="96"/>
      <c r="AF66" s="96"/>
      <c r="AG66" s="96"/>
      <c r="AH66" s="96"/>
      <c r="AI66" s="96"/>
      <c r="AJ66" s="96"/>
      <c r="AK66" s="96"/>
      <c r="AL66" s="96"/>
      <c r="AM66" s="96"/>
      <c r="AN66" s="96"/>
    </row>
    <row r="67" spans="1:40" x14ac:dyDescent="0.2">
      <c r="A67" s="96"/>
      <c r="B67" s="96"/>
      <c r="C67" s="96"/>
      <c r="D67" s="96"/>
      <c r="E67" s="96"/>
      <c r="F67" s="96"/>
      <c r="G67" s="96"/>
      <c r="H67" s="96"/>
      <c r="I67" s="96"/>
      <c r="J67" s="96"/>
      <c r="K67" s="96"/>
      <c r="L67" s="96"/>
      <c r="M67" s="96"/>
      <c r="N67" s="96"/>
      <c r="O67" s="96"/>
      <c r="P67" s="96"/>
      <c r="Q67" s="96"/>
      <c r="R67" s="96"/>
      <c r="S67" s="96"/>
      <c r="T67" s="96"/>
      <c r="U67" s="96"/>
      <c r="V67" s="96"/>
      <c r="W67" s="96"/>
      <c r="X67" s="96"/>
      <c r="Y67" s="96"/>
      <c r="Z67" s="96"/>
      <c r="AA67" s="96"/>
      <c r="AB67" s="96"/>
      <c r="AC67" s="96"/>
      <c r="AD67" s="96"/>
      <c r="AE67" s="96"/>
      <c r="AF67" s="96"/>
      <c r="AG67" s="96"/>
      <c r="AH67" s="96"/>
      <c r="AI67" s="96"/>
      <c r="AJ67" s="96"/>
      <c r="AK67" s="96"/>
      <c r="AL67" s="96"/>
      <c r="AM67" s="96"/>
      <c r="AN67" s="96"/>
    </row>
    <row r="68" spans="1:40" x14ac:dyDescent="0.2">
      <c r="A68" s="96"/>
      <c r="B68" s="96"/>
      <c r="C68" s="96"/>
      <c r="D68" s="96"/>
      <c r="E68" s="96"/>
      <c r="F68" s="96"/>
      <c r="G68" s="96"/>
      <c r="H68" s="96"/>
      <c r="I68" s="96"/>
      <c r="J68" s="96"/>
      <c r="K68" s="96"/>
      <c r="L68" s="96"/>
      <c r="M68" s="96"/>
      <c r="N68" s="96"/>
      <c r="O68" s="96"/>
      <c r="P68" s="96"/>
      <c r="Q68" s="96"/>
      <c r="R68" s="96"/>
      <c r="S68" s="96"/>
      <c r="T68" s="96"/>
      <c r="U68" s="96"/>
      <c r="V68" s="96"/>
      <c r="W68" s="96"/>
      <c r="X68" s="96"/>
      <c r="Y68" s="96"/>
      <c r="Z68" s="96"/>
      <c r="AA68" s="96"/>
      <c r="AB68" s="96"/>
      <c r="AC68" s="96"/>
      <c r="AD68" s="96"/>
      <c r="AE68" s="96"/>
      <c r="AF68" s="96"/>
      <c r="AG68" s="96"/>
      <c r="AH68" s="96"/>
      <c r="AI68" s="96"/>
      <c r="AJ68" s="96"/>
      <c r="AK68" s="96"/>
      <c r="AL68" s="96"/>
      <c r="AM68" s="96"/>
      <c r="AN68" s="96"/>
    </row>
    <row r="69" spans="1:40" x14ac:dyDescent="0.2">
      <c r="A69" s="96"/>
      <c r="B69" s="96"/>
      <c r="C69" s="96"/>
      <c r="D69" s="96"/>
      <c r="E69" s="96"/>
      <c r="F69" s="96"/>
      <c r="G69" s="96"/>
      <c r="H69" s="96"/>
      <c r="I69" s="96"/>
      <c r="J69" s="96"/>
      <c r="K69" s="96"/>
      <c r="L69" s="96"/>
      <c r="M69" s="96"/>
      <c r="N69" s="96"/>
      <c r="O69" s="96"/>
      <c r="P69" s="96"/>
      <c r="Q69" s="96"/>
      <c r="R69" s="96"/>
      <c r="S69" s="96"/>
      <c r="T69" s="96"/>
      <c r="U69" s="96"/>
      <c r="V69" s="96"/>
      <c r="W69" s="96"/>
      <c r="X69" s="96"/>
      <c r="Y69" s="96"/>
      <c r="Z69" s="96"/>
      <c r="AA69" s="96"/>
      <c r="AB69" s="96"/>
      <c r="AC69" s="96"/>
      <c r="AD69" s="96"/>
      <c r="AE69" s="96"/>
      <c r="AF69" s="96"/>
      <c r="AG69" s="96"/>
      <c r="AH69" s="96"/>
      <c r="AI69" s="96"/>
      <c r="AJ69" s="96"/>
      <c r="AK69" s="96"/>
      <c r="AL69" s="96"/>
      <c r="AM69" s="96"/>
      <c r="AN69" s="96"/>
    </row>
    <row r="70" spans="1:40" x14ac:dyDescent="0.2">
      <c r="A70" s="96"/>
      <c r="B70" s="96"/>
      <c r="C70" s="96"/>
      <c r="D70" s="96"/>
      <c r="E70" s="96"/>
      <c r="F70" s="96"/>
      <c r="G70" s="96"/>
      <c r="H70" s="96"/>
      <c r="I70" s="96"/>
      <c r="J70" s="96"/>
      <c r="K70" s="96"/>
      <c r="L70" s="96"/>
      <c r="M70" s="96"/>
      <c r="N70" s="96"/>
      <c r="O70" s="96"/>
      <c r="P70" s="96"/>
      <c r="Q70" s="96"/>
      <c r="R70" s="96"/>
      <c r="S70" s="96"/>
      <c r="T70" s="96"/>
      <c r="U70" s="96"/>
      <c r="V70" s="96"/>
      <c r="W70" s="96"/>
      <c r="X70" s="96"/>
      <c r="Y70" s="96"/>
      <c r="Z70" s="96"/>
      <c r="AA70" s="96"/>
      <c r="AB70" s="96"/>
      <c r="AC70" s="96"/>
      <c r="AD70" s="96"/>
      <c r="AE70" s="96"/>
      <c r="AF70" s="96"/>
      <c r="AG70" s="96"/>
      <c r="AH70" s="96"/>
      <c r="AI70" s="96"/>
      <c r="AJ70" s="96"/>
      <c r="AK70" s="96"/>
      <c r="AL70" s="96"/>
      <c r="AM70" s="96"/>
      <c r="AN70" s="96"/>
    </row>
    <row r="71" spans="1:40" x14ac:dyDescent="0.2">
      <c r="A71" s="96"/>
      <c r="B71" s="96"/>
      <c r="C71" s="96"/>
      <c r="D71" s="96"/>
      <c r="E71" s="96"/>
      <c r="F71" s="96"/>
      <c r="G71" s="96"/>
      <c r="H71" s="96"/>
      <c r="I71" s="96"/>
      <c r="J71" s="96"/>
      <c r="K71" s="96"/>
      <c r="L71" s="96"/>
      <c r="M71" s="96"/>
      <c r="N71" s="96"/>
      <c r="O71" s="96"/>
      <c r="P71" s="96"/>
      <c r="Q71" s="96"/>
      <c r="R71" s="96"/>
      <c r="S71" s="96"/>
      <c r="T71" s="96"/>
      <c r="U71" s="96"/>
      <c r="V71" s="96"/>
      <c r="W71" s="96"/>
      <c r="X71" s="96"/>
      <c r="Y71" s="96"/>
      <c r="Z71" s="96"/>
      <c r="AA71" s="96"/>
      <c r="AB71" s="96"/>
      <c r="AC71" s="96"/>
      <c r="AD71" s="96"/>
      <c r="AE71" s="96"/>
      <c r="AF71" s="96"/>
      <c r="AG71" s="96"/>
      <c r="AH71" s="96"/>
      <c r="AI71" s="96"/>
      <c r="AJ71" s="96"/>
      <c r="AK71" s="96"/>
      <c r="AL71" s="96"/>
      <c r="AM71" s="96"/>
      <c r="AN71" s="96"/>
    </row>
    <row r="72" spans="1:40" x14ac:dyDescent="0.2">
      <c r="A72" s="96"/>
      <c r="B72" s="96"/>
      <c r="C72" s="96"/>
      <c r="D72" s="96"/>
      <c r="E72" s="96"/>
      <c r="F72" s="96"/>
      <c r="G72" s="96"/>
      <c r="H72" s="96"/>
      <c r="I72" s="96"/>
      <c r="J72" s="96"/>
      <c r="K72" s="96"/>
      <c r="L72" s="96"/>
      <c r="M72" s="96"/>
      <c r="N72" s="96"/>
      <c r="O72" s="96"/>
      <c r="P72" s="96"/>
      <c r="Q72" s="96"/>
      <c r="R72" s="96"/>
      <c r="S72" s="96"/>
      <c r="T72" s="96"/>
      <c r="U72" s="96"/>
      <c r="V72" s="96"/>
      <c r="W72" s="96"/>
      <c r="X72" s="96"/>
      <c r="Y72" s="96"/>
      <c r="Z72" s="96"/>
      <c r="AA72" s="96"/>
      <c r="AB72" s="96"/>
      <c r="AC72" s="96"/>
      <c r="AD72" s="96"/>
      <c r="AE72" s="96"/>
      <c r="AF72" s="96"/>
      <c r="AG72" s="96"/>
      <c r="AH72" s="96"/>
      <c r="AI72" s="96"/>
      <c r="AJ72" s="96"/>
      <c r="AK72" s="96"/>
      <c r="AL72" s="96"/>
      <c r="AM72" s="96"/>
      <c r="AN72" s="96"/>
    </row>
    <row r="73" spans="1:40" x14ac:dyDescent="0.2">
      <c r="A73" s="96"/>
      <c r="B73" s="96"/>
      <c r="C73" s="96"/>
      <c r="D73" s="96"/>
      <c r="E73" s="96"/>
      <c r="F73" s="96"/>
      <c r="G73" s="96"/>
      <c r="H73" s="96"/>
      <c r="I73" s="96"/>
      <c r="J73" s="96"/>
      <c r="K73" s="96"/>
      <c r="L73" s="96"/>
      <c r="M73" s="96"/>
      <c r="N73" s="96"/>
      <c r="O73" s="96"/>
      <c r="P73" s="96"/>
      <c r="Q73" s="96"/>
      <c r="R73" s="96"/>
      <c r="S73" s="96"/>
      <c r="T73" s="96"/>
      <c r="U73" s="96"/>
      <c r="V73" s="96"/>
      <c r="W73" s="96"/>
      <c r="X73" s="96"/>
      <c r="Y73" s="96"/>
      <c r="Z73" s="96"/>
      <c r="AA73" s="96"/>
      <c r="AB73" s="96"/>
      <c r="AC73" s="96"/>
      <c r="AD73" s="96"/>
      <c r="AE73" s="96"/>
      <c r="AF73" s="96"/>
      <c r="AG73" s="96"/>
      <c r="AH73" s="96"/>
      <c r="AI73" s="96"/>
      <c r="AJ73" s="96"/>
      <c r="AK73" s="96"/>
      <c r="AL73" s="96"/>
      <c r="AM73" s="96"/>
      <c r="AN73" s="96"/>
    </row>
    <row r="74" spans="1:40" x14ac:dyDescent="0.2">
      <c r="A74" s="96"/>
      <c r="B74" s="96"/>
      <c r="C74" s="96"/>
      <c r="D74" s="96"/>
      <c r="E74" s="96"/>
      <c r="F74" s="96"/>
      <c r="G74" s="96"/>
      <c r="H74" s="96"/>
      <c r="I74" s="96"/>
      <c r="J74" s="96"/>
      <c r="K74" s="96"/>
      <c r="L74" s="96"/>
      <c r="M74" s="96"/>
      <c r="N74" s="96"/>
      <c r="O74" s="96"/>
      <c r="P74" s="96"/>
      <c r="Q74" s="96"/>
      <c r="R74" s="96"/>
      <c r="S74" s="96"/>
      <c r="T74" s="96"/>
      <c r="U74" s="96"/>
      <c r="V74" s="96"/>
      <c r="W74" s="96"/>
      <c r="X74" s="96"/>
      <c r="Y74" s="96"/>
      <c r="Z74" s="96"/>
      <c r="AA74" s="96"/>
      <c r="AB74" s="96"/>
      <c r="AC74" s="96"/>
      <c r="AD74" s="96"/>
      <c r="AE74" s="96"/>
      <c r="AF74" s="96"/>
      <c r="AG74" s="96"/>
      <c r="AH74" s="96"/>
      <c r="AI74" s="96"/>
      <c r="AJ74" s="96"/>
      <c r="AK74" s="96"/>
      <c r="AL74" s="96"/>
      <c r="AM74" s="96"/>
      <c r="AN74" s="96"/>
    </row>
    <row r="75" spans="1:40" x14ac:dyDescent="0.2">
      <c r="A75" s="96"/>
      <c r="B75" s="96"/>
      <c r="C75" s="96"/>
      <c r="D75" s="96"/>
      <c r="E75" s="96"/>
      <c r="F75" s="96"/>
      <c r="G75" s="96"/>
      <c r="H75" s="96"/>
      <c r="I75" s="96"/>
      <c r="J75" s="96"/>
      <c r="K75" s="96"/>
      <c r="L75" s="96"/>
      <c r="M75" s="96"/>
      <c r="N75" s="96"/>
      <c r="O75" s="96"/>
      <c r="P75" s="96"/>
      <c r="Q75" s="96"/>
      <c r="R75" s="96"/>
      <c r="S75" s="96"/>
      <c r="T75" s="96"/>
      <c r="U75" s="96"/>
      <c r="V75" s="96"/>
      <c r="W75" s="96"/>
      <c r="X75" s="96"/>
      <c r="Y75" s="96"/>
      <c r="Z75" s="96"/>
      <c r="AA75" s="96"/>
      <c r="AB75" s="96"/>
      <c r="AC75" s="96"/>
      <c r="AD75" s="96"/>
      <c r="AE75" s="96"/>
      <c r="AF75" s="96"/>
      <c r="AG75" s="96"/>
      <c r="AH75" s="96"/>
      <c r="AI75" s="96"/>
      <c r="AJ75" s="96"/>
      <c r="AK75" s="96"/>
      <c r="AL75" s="96"/>
      <c r="AM75" s="96"/>
      <c r="AN75" s="96"/>
    </row>
    <row r="76" spans="1:40" x14ac:dyDescent="0.2">
      <c r="A76" s="96"/>
      <c r="B76" s="96"/>
      <c r="C76" s="96"/>
      <c r="D76" s="96"/>
      <c r="E76" s="96"/>
      <c r="F76" s="96"/>
      <c r="G76" s="96"/>
      <c r="H76" s="96"/>
      <c r="I76" s="96"/>
      <c r="J76" s="96"/>
      <c r="K76" s="96"/>
      <c r="L76" s="96"/>
      <c r="M76" s="96"/>
      <c r="N76" s="96"/>
      <c r="O76" s="96"/>
      <c r="P76" s="96"/>
      <c r="Q76" s="96"/>
      <c r="R76" s="96"/>
      <c r="S76" s="96"/>
      <c r="T76" s="96"/>
      <c r="U76" s="96"/>
      <c r="V76" s="96"/>
      <c r="W76" s="96"/>
      <c r="X76" s="96"/>
      <c r="Y76" s="96"/>
      <c r="Z76" s="96"/>
      <c r="AA76" s="96"/>
      <c r="AB76" s="96"/>
      <c r="AC76" s="96"/>
      <c r="AD76" s="96"/>
      <c r="AE76" s="96"/>
      <c r="AF76" s="96"/>
      <c r="AG76" s="96"/>
      <c r="AH76" s="96"/>
      <c r="AI76" s="96"/>
      <c r="AJ76" s="96"/>
      <c r="AK76" s="96"/>
      <c r="AL76" s="96"/>
      <c r="AM76" s="96"/>
      <c r="AN76" s="96"/>
    </row>
    <row r="77" spans="1:40" x14ac:dyDescent="0.2">
      <c r="A77" s="96"/>
      <c r="B77" s="96"/>
      <c r="C77" s="96"/>
      <c r="D77" s="96"/>
      <c r="E77" s="96"/>
      <c r="F77" s="96"/>
      <c r="G77" s="96"/>
      <c r="H77" s="96"/>
      <c r="I77" s="96"/>
      <c r="J77" s="96"/>
      <c r="K77" s="96"/>
      <c r="L77" s="96"/>
      <c r="M77" s="96"/>
      <c r="N77" s="96"/>
      <c r="O77" s="96"/>
      <c r="P77" s="96"/>
      <c r="Q77" s="96"/>
      <c r="R77" s="96"/>
      <c r="S77" s="96"/>
      <c r="T77" s="96"/>
      <c r="U77" s="96"/>
      <c r="V77" s="96"/>
      <c r="W77" s="96"/>
      <c r="X77" s="96"/>
      <c r="Y77" s="96"/>
      <c r="Z77" s="96"/>
      <c r="AA77" s="96"/>
      <c r="AB77" s="96"/>
      <c r="AC77" s="96"/>
      <c r="AD77" s="96"/>
      <c r="AE77" s="96"/>
      <c r="AF77" s="96"/>
      <c r="AG77" s="96"/>
      <c r="AH77" s="96"/>
      <c r="AI77" s="96"/>
      <c r="AJ77" s="96"/>
      <c r="AK77" s="96"/>
      <c r="AL77" s="96"/>
      <c r="AM77" s="96"/>
      <c r="AN77" s="96"/>
    </row>
  </sheetData>
  <sheetProtection algorithmName="SHA-512" hashValue="HR+ZGxN3NGAZPDCoR+fNr1VgiM2M+E2Xy09Ndx7vowjdIjcUTZfczd8Yf7t2p8ODAwmwmIV6A91U6WTrm5VPfg==" saltValue="ch0kgzsspc7rBR4cCdrYjQ==" spinCount="100000" sheet="1" objects="1" scenarios="1" selectLockedCells="1"/>
  <conditionalFormatting sqref="G24">
    <cfRule type="containsText" dxfId="46" priority="15" operator="containsText" text="Error">
      <formula>NOT(ISERROR(SEARCH("Error",G24)))</formula>
    </cfRule>
  </conditionalFormatting>
  <conditionalFormatting sqref="E21 E24">
    <cfRule type="duplicateValues" dxfId="45" priority="14"/>
  </conditionalFormatting>
  <conditionalFormatting sqref="E20">
    <cfRule type="expression" dxfId="44" priority="11">
      <formula>E20=0</formula>
    </cfRule>
    <cfRule type="expression" dxfId="43" priority="12">
      <formula>E20&gt;0</formula>
    </cfRule>
  </conditionalFormatting>
  <conditionalFormatting sqref="E23">
    <cfRule type="expression" dxfId="42" priority="9">
      <formula>E23=0</formula>
    </cfRule>
    <cfRule type="expression" dxfId="41" priority="10">
      <formula>E23&gt;0</formula>
    </cfRule>
  </conditionalFormatting>
  <conditionalFormatting sqref="E26">
    <cfRule type="expression" dxfId="40" priority="7">
      <formula>E26=0</formula>
    </cfRule>
    <cfRule type="expression" dxfId="39" priority="8">
      <formula>E26&gt;0</formula>
    </cfRule>
  </conditionalFormatting>
  <conditionalFormatting sqref="E34">
    <cfRule type="expression" dxfId="38" priority="5">
      <formula>E34="Yes"</formula>
    </cfRule>
    <cfRule type="expression" dxfId="37" priority="6">
      <formula>E34="No"</formula>
    </cfRule>
  </conditionalFormatting>
  <conditionalFormatting sqref="I32">
    <cfRule type="cellIs" dxfId="36" priority="3" operator="greaterThanOrEqual">
      <formula>0</formula>
    </cfRule>
    <cfRule type="cellIs" dxfId="35" priority="4" operator="lessThan">
      <formula>0</formula>
    </cfRule>
  </conditionalFormatting>
  <conditionalFormatting sqref="M21:M28">
    <cfRule type="notContainsBlanks" dxfId="34" priority="1">
      <formula>LEN(TRIM(M21))&gt;0</formula>
    </cfRule>
  </conditionalFormatting>
  <conditionalFormatting sqref="M20">
    <cfRule type="notContainsBlanks" dxfId="33" priority="2">
      <formula>LEN(TRIM(M20))&gt;0</formula>
    </cfRule>
  </conditionalFormatting>
  <dataValidations count="1">
    <dataValidation type="list" allowBlank="1" showInputMessage="1" showErrorMessage="1" sqref="E20 E23 E26" xr:uid="{059EDFE0-6F25-4D0B-AEF1-139A028597A7}">
      <formula1>$M$19:$M$31</formula1>
    </dataValidation>
  </dataValidations>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allowBlank="1" showInputMessage="1" showErrorMessage="1" xr:uid="{9083D153-833F-4994-8709-6ADA19362FB5}">
          <x14:formula1>
            <xm:f>Calculations!$P$6:$P$7</xm:f>
          </x14:formula1>
          <xm:sqref>E34</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A2EFD5-B544-42AA-B0CA-ADDC85310101}">
  <dimension ref="A1:AV82"/>
  <sheetViews>
    <sheetView zoomScaleNormal="100" workbookViewId="0">
      <selection activeCell="E35" sqref="E35"/>
    </sheetView>
  </sheetViews>
  <sheetFormatPr baseColWidth="10" defaultColWidth="8.83203125" defaultRowHeight="15" x14ac:dyDescent="0.2"/>
  <cols>
    <col min="2" max="2" width="4.1640625" customWidth="1"/>
    <col min="3" max="3" width="10.5" customWidth="1"/>
    <col min="4" max="4" width="3.5" customWidth="1"/>
    <col min="5" max="5" width="8.1640625" customWidth="1"/>
    <col min="6" max="6" width="3.1640625" customWidth="1"/>
    <col min="7" max="7" width="42.1640625" customWidth="1"/>
    <col min="8" max="8" width="11" customWidth="1"/>
    <col min="10" max="10" width="4.1640625" customWidth="1"/>
    <col min="12" max="12" width="3.5" customWidth="1"/>
    <col min="13" max="13" width="9" customWidth="1"/>
    <col min="14" max="14" width="4.6640625" customWidth="1"/>
    <col min="15" max="15" width="41.6640625" customWidth="1"/>
    <col min="16" max="16" width="15.1640625" customWidth="1"/>
    <col min="19" max="19" width="8.6640625" customWidth="1"/>
  </cols>
  <sheetData>
    <row r="1" spans="1:48" x14ac:dyDescent="0.2">
      <c r="A1" s="96"/>
      <c r="B1" s="96"/>
      <c r="C1" s="96"/>
      <c r="D1" s="96"/>
      <c r="E1" s="96"/>
      <c r="F1" s="96"/>
      <c r="G1" s="96"/>
      <c r="H1" s="96"/>
      <c r="I1" s="96"/>
      <c r="J1" s="96"/>
      <c r="K1" s="96"/>
      <c r="L1" s="96"/>
      <c r="M1" s="96"/>
      <c r="N1" s="96"/>
      <c r="O1" s="96"/>
      <c r="P1" s="96"/>
      <c r="Q1" s="96"/>
      <c r="R1" s="96"/>
      <c r="S1" s="96"/>
      <c r="T1" s="96"/>
      <c r="U1" s="96"/>
      <c r="V1" s="96"/>
      <c r="W1" s="96"/>
      <c r="X1" s="96"/>
      <c r="Y1" s="96"/>
      <c r="Z1" s="96"/>
      <c r="AA1" s="96"/>
      <c r="AB1" s="96"/>
      <c r="AC1" s="96"/>
      <c r="AD1" s="96"/>
      <c r="AE1" s="96"/>
      <c r="AF1" s="96"/>
      <c r="AG1" s="96"/>
      <c r="AH1" s="96"/>
      <c r="AI1" s="96"/>
      <c r="AJ1" s="96"/>
      <c r="AK1" s="96"/>
      <c r="AL1" s="96"/>
      <c r="AM1" s="96"/>
      <c r="AN1" s="96"/>
      <c r="AO1" s="96"/>
      <c r="AP1" s="96"/>
      <c r="AQ1" s="96"/>
      <c r="AR1" s="96"/>
      <c r="AS1" s="96"/>
      <c r="AT1" s="96"/>
      <c r="AU1" s="96"/>
      <c r="AV1" s="96"/>
    </row>
    <row r="2" spans="1:48" ht="26" x14ac:dyDescent="0.3">
      <c r="A2" s="96"/>
      <c r="B2" s="96"/>
      <c r="C2" s="96"/>
      <c r="D2" s="96"/>
      <c r="E2" s="96"/>
      <c r="F2" s="96"/>
      <c r="G2" s="151" t="s">
        <v>5</v>
      </c>
      <c r="H2" s="96"/>
      <c r="I2" s="96"/>
      <c r="J2" s="96"/>
      <c r="K2" s="96"/>
      <c r="L2" s="96"/>
      <c r="M2" s="96"/>
      <c r="N2" s="96"/>
      <c r="O2" s="96"/>
      <c r="P2" s="96"/>
      <c r="Q2" s="96"/>
      <c r="R2" s="96"/>
      <c r="S2" s="96"/>
      <c r="T2" s="96"/>
      <c r="U2" s="96"/>
      <c r="V2" s="96"/>
      <c r="W2" s="96"/>
      <c r="X2" s="96"/>
      <c r="Y2" s="96"/>
      <c r="Z2" s="96"/>
      <c r="AA2" s="96"/>
      <c r="AB2" s="96"/>
      <c r="AC2" s="96"/>
      <c r="AD2" s="96"/>
      <c r="AE2" s="96"/>
      <c r="AF2" s="96"/>
      <c r="AG2" s="96"/>
      <c r="AH2" s="96"/>
      <c r="AI2" s="96"/>
      <c r="AJ2" s="96"/>
      <c r="AK2" s="96"/>
      <c r="AL2" s="96"/>
      <c r="AM2" s="96"/>
      <c r="AN2" s="96"/>
      <c r="AO2" s="96"/>
      <c r="AP2" s="96"/>
      <c r="AQ2" s="96"/>
      <c r="AR2" s="96"/>
      <c r="AS2" s="96"/>
      <c r="AT2" s="96"/>
      <c r="AU2" s="96"/>
      <c r="AV2" s="96"/>
    </row>
    <row r="3" spans="1:48" x14ac:dyDescent="0.2">
      <c r="A3" s="96"/>
      <c r="B3" s="96"/>
      <c r="C3" s="96"/>
      <c r="D3" s="96"/>
      <c r="E3" s="96"/>
      <c r="F3" s="96"/>
      <c r="G3" s="96"/>
      <c r="H3" s="96"/>
      <c r="I3" s="96"/>
      <c r="J3" s="96"/>
      <c r="K3" s="96"/>
      <c r="L3" s="96"/>
      <c r="M3" s="96"/>
      <c r="N3" s="96"/>
      <c r="O3" s="96"/>
      <c r="P3" s="96"/>
      <c r="Q3" s="96"/>
      <c r="R3" s="96"/>
      <c r="S3" s="96"/>
      <c r="T3" s="96"/>
      <c r="U3" s="96"/>
      <c r="V3" s="96"/>
      <c r="W3" s="96"/>
      <c r="X3" s="96"/>
      <c r="Y3" s="96"/>
      <c r="Z3" s="96"/>
      <c r="AA3" s="96"/>
      <c r="AB3" s="96"/>
      <c r="AC3" s="96"/>
      <c r="AD3" s="96"/>
      <c r="AE3" s="96"/>
      <c r="AF3" s="96"/>
      <c r="AG3" s="96"/>
      <c r="AH3" s="96"/>
      <c r="AI3" s="96"/>
      <c r="AJ3" s="96"/>
      <c r="AK3" s="96"/>
      <c r="AL3" s="96"/>
      <c r="AM3" s="96"/>
      <c r="AN3" s="96"/>
      <c r="AO3" s="96"/>
      <c r="AP3" s="96"/>
      <c r="AQ3" s="96"/>
      <c r="AR3" s="96"/>
      <c r="AS3" s="96"/>
      <c r="AT3" s="96"/>
      <c r="AU3" s="96"/>
      <c r="AV3" s="96"/>
    </row>
    <row r="4" spans="1:48" ht="16" x14ac:dyDescent="0.2">
      <c r="A4" s="96"/>
      <c r="B4" s="96"/>
      <c r="C4" s="154" t="str">
        <f>IF(Calculations!$E$29="Yes",'Feedback Data'!B27,'Feedback Data'!C27)</f>
        <v>Complete Months 1 and 2 before considering Month 3!!</v>
      </c>
      <c r="D4" s="154"/>
      <c r="E4" s="154"/>
      <c r="F4" s="154"/>
      <c r="G4" s="154"/>
      <c r="H4" s="154"/>
      <c r="I4" s="96"/>
      <c r="J4" s="96"/>
      <c r="K4" s="96"/>
      <c r="L4" s="96"/>
      <c r="M4" s="96"/>
      <c r="N4" s="96"/>
      <c r="O4" s="96"/>
      <c r="P4" s="96"/>
      <c r="Q4" s="96"/>
      <c r="R4" s="96"/>
      <c r="S4" s="96"/>
      <c r="T4" s="96"/>
      <c r="U4" s="96"/>
      <c r="V4" s="96"/>
      <c r="W4" s="96"/>
      <c r="X4" s="96"/>
      <c r="Y4" s="96"/>
      <c r="Z4" s="96"/>
      <c r="AA4" s="96"/>
      <c r="AB4" s="96"/>
      <c r="AC4" s="96"/>
      <c r="AD4" s="96"/>
      <c r="AE4" s="96"/>
      <c r="AF4" s="96"/>
      <c r="AG4" s="96"/>
      <c r="AH4" s="96"/>
      <c r="AI4" s="96"/>
      <c r="AJ4" s="96"/>
      <c r="AK4" s="96"/>
      <c r="AL4" s="96"/>
      <c r="AM4" s="96"/>
      <c r="AN4" s="96"/>
      <c r="AO4" s="96"/>
      <c r="AP4" s="96"/>
      <c r="AQ4" s="96"/>
      <c r="AR4" s="96"/>
      <c r="AS4" s="96"/>
      <c r="AT4" s="96"/>
      <c r="AU4" s="96"/>
    </row>
    <row r="5" spans="1:48" ht="16" x14ac:dyDescent="0.2">
      <c r="A5" s="96"/>
      <c r="B5" s="96"/>
      <c r="C5" s="154"/>
      <c r="D5" s="154"/>
      <c r="E5" s="154"/>
      <c r="F5" s="154"/>
      <c r="G5" s="154"/>
      <c r="H5" s="154"/>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row>
    <row r="6" spans="1:48" ht="16" x14ac:dyDescent="0.2">
      <c r="A6" s="96"/>
      <c r="B6" s="96"/>
      <c r="C6" s="154" t="str">
        <f>IF(Calculations!$E$29="Yes",'Feedback Data'!B29,"")</f>
        <v/>
      </c>
      <c r="D6" s="154"/>
      <c r="E6" s="154"/>
      <c r="F6" s="154"/>
      <c r="G6" s="154"/>
      <c r="H6" s="154"/>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row>
    <row r="7" spans="1:48" ht="16" x14ac:dyDescent="0.2">
      <c r="A7" s="96"/>
      <c r="B7" s="96"/>
      <c r="C7" s="154"/>
      <c r="D7" s="154"/>
      <c r="E7" s="154"/>
      <c r="F7" s="154"/>
      <c r="G7" s="154"/>
      <c r="H7" s="154"/>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row>
    <row r="8" spans="1:48" ht="16" x14ac:dyDescent="0.2">
      <c r="A8" s="96"/>
      <c r="B8" s="96"/>
      <c r="C8" s="154" t="str">
        <f>IF(Calculations!$E$29="Yes",'Feedback Data'!B31,"")</f>
        <v/>
      </c>
      <c r="D8" s="154"/>
      <c r="E8" s="154"/>
      <c r="F8" s="154"/>
      <c r="G8" s="154"/>
      <c r="H8" s="154"/>
      <c r="I8" s="96"/>
      <c r="J8" s="96"/>
      <c r="K8" s="96"/>
      <c r="L8" s="96"/>
      <c r="M8" s="96"/>
      <c r="N8" s="96"/>
      <c r="O8" s="96"/>
      <c r="P8" s="96"/>
      <c r="Q8" s="96"/>
      <c r="R8" s="96"/>
      <c r="S8" s="96"/>
      <c r="T8" s="96"/>
      <c r="U8" s="96"/>
      <c r="V8" s="96"/>
      <c r="W8" s="96"/>
      <c r="X8" s="96"/>
      <c r="Y8" s="96"/>
      <c r="Z8" s="96"/>
      <c r="AA8" s="96"/>
      <c r="AB8" s="96"/>
      <c r="AC8" s="96"/>
      <c r="AD8" s="96"/>
      <c r="AE8" s="96"/>
      <c r="AF8" s="96"/>
      <c r="AG8" s="96"/>
      <c r="AH8" s="96"/>
      <c r="AI8" s="96"/>
      <c r="AJ8" s="96"/>
      <c r="AK8" s="96"/>
      <c r="AL8" s="96"/>
      <c r="AM8" s="96"/>
      <c r="AN8" s="96"/>
      <c r="AO8" s="96"/>
      <c r="AP8" s="96"/>
      <c r="AQ8" s="96"/>
      <c r="AR8" s="96"/>
      <c r="AS8" s="96"/>
      <c r="AT8" s="96"/>
      <c r="AU8" s="96"/>
    </row>
    <row r="9" spans="1:48" ht="16" x14ac:dyDescent="0.2">
      <c r="A9" s="96"/>
      <c r="B9" s="96"/>
      <c r="C9" s="154"/>
      <c r="D9" s="154"/>
      <c r="E9" s="154"/>
      <c r="F9" s="154"/>
      <c r="G9" s="154"/>
      <c r="H9" s="154"/>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row>
    <row r="10" spans="1:48" ht="16" x14ac:dyDescent="0.2">
      <c r="A10" s="96"/>
      <c r="B10" s="96"/>
      <c r="C10" s="154" t="str">
        <f>IF(Calculations!$E$29="Yes",'Feedback Data'!B33,"")</f>
        <v/>
      </c>
      <c r="D10" s="154"/>
      <c r="E10" s="154"/>
      <c r="F10" s="154"/>
      <c r="G10" s="154"/>
      <c r="H10" s="154"/>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row>
    <row r="11" spans="1:48" ht="16" x14ac:dyDescent="0.2">
      <c r="A11" s="96"/>
      <c r="B11" s="96"/>
      <c r="C11" s="154"/>
      <c r="D11" s="154"/>
      <c r="E11" s="154"/>
      <c r="F11" s="154"/>
      <c r="G11" s="154"/>
      <c r="H11" s="154"/>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row>
    <row r="12" spans="1:48" x14ac:dyDescent="0.2">
      <c r="A12" s="96"/>
      <c r="B12" s="96"/>
      <c r="C12" s="96"/>
      <c r="D12" s="96"/>
      <c r="E12" s="96"/>
      <c r="F12" s="96"/>
      <c r="G12" s="96"/>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row>
    <row r="13" spans="1:48" ht="16" thickBot="1" x14ac:dyDescent="0.25">
      <c r="A13" s="96"/>
      <c r="B13" s="96"/>
      <c r="C13" s="96"/>
      <c r="D13" s="96"/>
      <c r="E13" s="96"/>
      <c r="F13" s="96"/>
      <c r="G13" s="96"/>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row>
    <row r="14" spans="1:48" x14ac:dyDescent="0.2">
      <c r="A14" s="96"/>
      <c r="B14" s="102"/>
      <c r="C14" s="103"/>
      <c r="D14" s="103"/>
      <c r="E14" s="103"/>
      <c r="F14" s="103"/>
      <c r="G14" s="103"/>
      <c r="H14" s="103"/>
      <c r="I14" s="103"/>
      <c r="J14" s="105"/>
      <c r="K14" s="96"/>
      <c r="L14" s="102"/>
      <c r="M14" s="103"/>
      <c r="N14" s="103"/>
      <c r="O14" s="103"/>
      <c r="P14" s="103"/>
      <c r="Q14" s="103"/>
      <c r="R14" s="103"/>
      <c r="S14" s="105"/>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row>
    <row r="15" spans="1:48" ht="18.5" customHeight="1" x14ac:dyDescent="0.25">
      <c r="A15" s="96"/>
      <c r="B15" s="106"/>
      <c r="C15" s="107"/>
      <c r="D15" s="107"/>
      <c r="E15" s="145" t="s">
        <v>137</v>
      </c>
      <c r="F15" s="145"/>
      <c r="G15" s="145"/>
      <c r="H15" s="145"/>
      <c r="I15" s="145"/>
      <c r="J15" s="149"/>
      <c r="K15" s="96"/>
      <c r="L15" s="106"/>
      <c r="M15" s="145" t="s">
        <v>42</v>
      </c>
      <c r="N15" s="107"/>
      <c r="O15" s="107"/>
      <c r="P15" s="107"/>
      <c r="Q15" s="107"/>
      <c r="R15" s="107"/>
      <c r="S15" s="110"/>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row>
    <row r="16" spans="1:48" ht="18.5" customHeight="1" x14ac:dyDescent="0.2">
      <c r="A16" s="96"/>
      <c r="B16" s="106"/>
      <c r="C16" s="107"/>
      <c r="D16" s="107"/>
      <c r="E16" s="107"/>
      <c r="F16" s="107"/>
      <c r="G16" s="107"/>
      <c r="H16" s="107"/>
      <c r="I16" s="107"/>
      <c r="J16" s="110"/>
      <c r="K16" s="96"/>
      <c r="L16" s="106"/>
      <c r="M16" s="107"/>
      <c r="N16" s="107"/>
      <c r="O16" s="107"/>
      <c r="P16" s="107"/>
      <c r="Q16" s="107"/>
      <c r="R16" s="107"/>
      <c r="S16" s="110"/>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row>
    <row r="17" spans="1:47" ht="18.5" customHeight="1" x14ac:dyDescent="0.2">
      <c r="A17" s="96"/>
      <c r="B17" s="106"/>
      <c r="C17" s="139"/>
      <c r="D17" s="134"/>
      <c r="E17" s="156" t="s">
        <v>41</v>
      </c>
      <c r="F17" s="156"/>
      <c r="G17" s="157" t="s">
        <v>16</v>
      </c>
      <c r="H17" s="158" t="s">
        <v>17</v>
      </c>
      <c r="I17" s="159" t="s">
        <v>7</v>
      </c>
      <c r="J17" s="110"/>
      <c r="K17" s="96"/>
      <c r="L17" s="106"/>
      <c r="M17" s="266" t="s">
        <v>41</v>
      </c>
      <c r="N17" s="234"/>
      <c r="O17" s="234" t="s">
        <v>16</v>
      </c>
      <c r="P17" s="235" t="s">
        <v>17</v>
      </c>
      <c r="Q17" s="234" t="s">
        <v>18</v>
      </c>
      <c r="R17" s="236" t="s">
        <v>7</v>
      </c>
      <c r="S17" s="110"/>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row>
    <row r="18" spans="1:47" ht="18.5" customHeight="1" x14ac:dyDescent="0.2">
      <c r="A18" s="96"/>
      <c r="B18" s="106"/>
      <c r="C18" s="140"/>
      <c r="D18" s="41"/>
      <c r="E18" s="128" t="s">
        <v>141</v>
      </c>
      <c r="F18" s="41"/>
      <c r="G18" s="41"/>
      <c r="H18" s="86"/>
      <c r="I18" s="141"/>
      <c r="J18" s="110"/>
      <c r="K18" s="96"/>
      <c r="L18" s="106"/>
      <c r="M18" s="267">
        <f>Options!AG5</f>
        <v>0</v>
      </c>
      <c r="N18" s="41"/>
      <c r="O18" s="41" t="str">
        <f>Options!AH5</f>
        <v>No Action</v>
      </c>
      <c r="P18" s="86"/>
      <c r="Q18" s="86"/>
      <c r="R18" s="237"/>
      <c r="S18" s="110"/>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row>
    <row r="19" spans="1:47" ht="18.5" customHeight="1" x14ac:dyDescent="0.25">
      <c r="A19" s="96"/>
      <c r="B19" s="106"/>
      <c r="C19" s="160" t="s">
        <v>1</v>
      </c>
      <c r="D19" s="41"/>
      <c r="E19" s="333" t="s">
        <v>251</v>
      </c>
      <c r="F19" s="41"/>
      <c r="G19" s="41" t="e">
        <f>VLOOKUP($E19,ActionsMaster,3)</f>
        <v>#N/A</v>
      </c>
      <c r="H19" s="86" t="e">
        <f>VLOOKUP($E19,ActionsMaster,4)</f>
        <v>#N/A</v>
      </c>
      <c r="I19" s="161" t="e">
        <f>VLOOKUP($E19,ActionsMaster,6)</f>
        <v>#N/A</v>
      </c>
      <c r="J19" s="110"/>
      <c r="K19" s="96"/>
      <c r="L19" s="106"/>
      <c r="M19" s="268">
        <f>Options!AG6</f>
        <v>1</v>
      </c>
      <c r="N19" s="41"/>
      <c r="O19" s="41" t="str">
        <f>Options!AH6</f>
        <v>Implement standby on desktop computers</v>
      </c>
      <c r="P19" s="86" t="str">
        <f>Options!AI6</f>
        <v>Floor 1</v>
      </c>
      <c r="Q19" s="86">
        <f>Options!AJ6</f>
        <v>28</v>
      </c>
      <c r="R19" s="269">
        <f>Options!AK6</f>
        <v>0</v>
      </c>
      <c r="S19" s="110"/>
      <c r="T19" s="96"/>
      <c r="U19" s="96"/>
      <c r="V19" s="96"/>
      <c r="W19" s="96"/>
      <c r="X19" s="96"/>
      <c r="Y19" s="96"/>
      <c r="Z19" s="96"/>
      <c r="AA19" s="96"/>
      <c r="AB19" s="96"/>
      <c r="AC19" s="96"/>
      <c r="AD19" s="96"/>
      <c r="AE19" s="96"/>
      <c r="AF19" s="96"/>
      <c r="AG19" s="96"/>
      <c r="AH19" s="96"/>
      <c r="AI19" s="96"/>
      <c r="AJ19" s="96"/>
      <c r="AK19" s="96"/>
      <c r="AL19" s="96"/>
      <c r="AM19" s="96"/>
      <c r="AN19" s="96"/>
      <c r="AO19" s="96"/>
      <c r="AP19" s="96"/>
      <c r="AQ19" s="96"/>
      <c r="AR19" s="96"/>
      <c r="AS19" s="96"/>
      <c r="AT19" s="96"/>
      <c r="AU19" s="96"/>
    </row>
    <row r="20" spans="1:47" ht="18.5" customHeight="1" x14ac:dyDescent="0.25">
      <c r="A20" s="96"/>
      <c r="B20" s="106"/>
      <c r="C20" s="160"/>
      <c r="D20" s="41"/>
      <c r="E20" s="41"/>
      <c r="F20" s="41"/>
      <c r="G20" s="41"/>
      <c r="H20" s="86"/>
      <c r="I20" s="161"/>
      <c r="J20" s="110"/>
      <c r="K20" s="96"/>
      <c r="L20" s="106"/>
      <c r="M20" s="268">
        <f>Options!AG7</f>
        <v>2</v>
      </c>
      <c r="N20" s="41"/>
      <c r="O20" s="41" t="str">
        <f>Options!AH7</f>
        <v>Remove dishwasher and wash dishes by hand</v>
      </c>
      <c r="P20" s="86" t="str">
        <f>Options!AI7</f>
        <v>Floor 1</v>
      </c>
      <c r="Q20" s="86">
        <f>Options!AJ7</f>
        <v>1</v>
      </c>
      <c r="R20" s="269">
        <f>Options!AK7</f>
        <v>0</v>
      </c>
      <c r="S20" s="110"/>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row>
    <row r="21" spans="1:47" ht="18.5" customHeight="1" x14ac:dyDescent="0.25">
      <c r="A21" s="96"/>
      <c r="B21" s="106"/>
      <c r="C21" s="160"/>
      <c r="D21" s="41"/>
      <c r="E21" s="128" t="s">
        <v>141</v>
      </c>
      <c r="F21" s="41"/>
      <c r="G21" s="41"/>
      <c r="H21" s="86"/>
      <c r="I21" s="161"/>
      <c r="J21" s="110"/>
      <c r="K21" s="96"/>
      <c r="L21" s="106"/>
      <c r="M21" s="268">
        <f>Options!AG8</f>
        <v>3</v>
      </c>
      <c r="N21" s="41"/>
      <c r="O21" s="41" t="str">
        <f>Options!AH8</f>
        <v>Remove Electric fan heaters</v>
      </c>
      <c r="P21" s="86" t="str">
        <f>Options!AI8</f>
        <v>Floor 1</v>
      </c>
      <c r="Q21" s="86">
        <f>Options!AJ8</f>
        <v>4</v>
      </c>
      <c r="R21" s="269">
        <f>Options!AK8</f>
        <v>0</v>
      </c>
      <c r="S21" s="110"/>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row>
    <row r="22" spans="1:47" ht="18.5" customHeight="1" x14ac:dyDescent="0.25">
      <c r="A22" s="96"/>
      <c r="B22" s="106"/>
      <c r="C22" s="160" t="s">
        <v>2</v>
      </c>
      <c r="D22" s="41"/>
      <c r="E22" s="333" t="s">
        <v>251</v>
      </c>
      <c r="F22" s="41"/>
      <c r="G22" s="41" t="e">
        <f>VLOOKUP($E22,ActionsMaster,3)</f>
        <v>#N/A</v>
      </c>
      <c r="H22" s="86" t="e">
        <f>VLOOKUP($E22,ActionsMaster,4)</f>
        <v>#N/A</v>
      </c>
      <c r="I22" s="161" t="e">
        <f>VLOOKUP($E22,ActionsMaster,6)</f>
        <v>#N/A</v>
      </c>
      <c r="J22" s="110"/>
      <c r="K22" s="96"/>
      <c r="L22" s="106"/>
      <c r="M22" s="268">
        <f>Options!AG10</f>
        <v>5</v>
      </c>
      <c r="N22" s="41"/>
      <c r="O22" s="41" t="str">
        <f>Options!AH10</f>
        <v>Implement standby on photocopiers</v>
      </c>
      <c r="P22" s="86" t="str">
        <f>Options!AI10</f>
        <v>Floor 1</v>
      </c>
      <c r="Q22" s="86">
        <f>Options!AJ10</f>
        <v>2</v>
      </c>
      <c r="R22" s="269">
        <f>Options!AK10</f>
        <v>0</v>
      </c>
      <c r="S22" s="110"/>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row>
    <row r="23" spans="1:47" ht="18.5" customHeight="1" x14ac:dyDescent="0.2">
      <c r="A23" s="96"/>
      <c r="B23" s="106"/>
      <c r="C23" s="140"/>
      <c r="D23" s="41"/>
      <c r="E23" s="41"/>
      <c r="F23" s="41"/>
      <c r="G23" s="41"/>
      <c r="H23" s="86"/>
      <c r="I23" s="161"/>
      <c r="J23" s="110"/>
      <c r="K23" s="96"/>
      <c r="L23" s="106"/>
      <c r="M23" s="268">
        <f>Options!AG11</f>
        <v>6</v>
      </c>
      <c r="N23" s="41"/>
      <c r="O23" s="41" t="str">
        <f>Options!AH11</f>
        <v>Remove microwave oven</v>
      </c>
      <c r="P23" s="86" t="str">
        <f>Options!AI11</f>
        <v>Floor 1</v>
      </c>
      <c r="Q23" s="86">
        <f>Options!AJ11</f>
        <v>1</v>
      </c>
      <c r="R23" s="269">
        <f>Options!AK11</f>
        <v>0</v>
      </c>
      <c r="S23" s="110"/>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row>
    <row r="24" spans="1:47" ht="18.5" customHeight="1" x14ac:dyDescent="0.2">
      <c r="A24" s="96"/>
      <c r="B24" s="106"/>
      <c r="C24" s="140"/>
      <c r="D24" s="41"/>
      <c r="E24" s="128" t="s">
        <v>141</v>
      </c>
      <c r="F24" s="41"/>
      <c r="G24" s="41"/>
      <c r="H24" s="86"/>
      <c r="I24" s="161"/>
      <c r="J24" s="110"/>
      <c r="K24" s="96"/>
      <c r="L24" s="106"/>
      <c r="M24" s="268">
        <f>Options!AG12</f>
        <v>7</v>
      </c>
      <c r="N24" s="41"/>
      <c r="O24" s="41" t="str">
        <f>Options!AH12</f>
        <v>Install stickers reminding people to turn off lights</v>
      </c>
      <c r="P24" s="86" t="str">
        <f>Options!AI12</f>
        <v>Floor 1</v>
      </c>
      <c r="Q24" s="86">
        <f>Options!AJ12</f>
        <v>1</v>
      </c>
      <c r="R24" s="269">
        <f>Options!AK12</f>
        <v>10</v>
      </c>
      <c r="S24" s="148" t="str">
        <f>IF(M24=11,"NEW!!","")</f>
        <v/>
      </c>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row>
    <row r="25" spans="1:47" ht="18.5" customHeight="1" x14ac:dyDescent="0.25">
      <c r="A25" s="96"/>
      <c r="B25" s="106"/>
      <c r="C25" s="160" t="s">
        <v>3</v>
      </c>
      <c r="D25" s="41"/>
      <c r="E25" s="333" t="s">
        <v>251</v>
      </c>
      <c r="F25" s="41"/>
      <c r="G25" s="41" t="e">
        <f>VLOOKUP($E25,ActionsMaster,3)</f>
        <v>#N/A</v>
      </c>
      <c r="H25" s="86" t="e">
        <f>VLOOKUP($E25,ActionsMaster,4)</f>
        <v>#N/A</v>
      </c>
      <c r="I25" s="161" t="e">
        <f>VLOOKUP($E25,ActionsMaster,6)</f>
        <v>#N/A</v>
      </c>
      <c r="J25" s="110"/>
      <c r="K25" s="96"/>
      <c r="L25" s="106"/>
      <c r="M25" s="268">
        <f>Options!AG13</f>
        <v>8</v>
      </c>
      <c r="N25" s="41"/>
      <c r="O25" s="41" t="str">
        <f>Options!AH13</f>
        <v>Install timer on boiling water unit</v>
      </c>
      <c r="P25" s="86" t="str">
        <f>Options!AI13</f>
        <v>Floor 1</v>
      </c>
      <c r="Q25" s="86">
        <f>Options!AJ13</f>
        <v>1</v>
      </c>
      <c r="R25" s="269">
        <f>Options!AK13</f>
        <v>25</v>
      </c>
      <c r="S25" s="148"/>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row>
    <row r="26" spans="1:47" ht="18.5" customHeight="1" x14ac:dyDescent="0.2">
      <c r="A26" s="96"/>
      <c r="B26" s="106"/>
      <c r="C26" s="140"/>
      <c r="D26" s="41"/>
      <c r="E26" s="41"/>
      <c r="F26" s="41"/>
      <c r="G26" s="41"/>
      <c r="H26" s="86"/>
      <c r="I26" s="161"/>
      <c r="J26" s="110"/>
      <c r="K26" s="96"/>
      <c r="L26" s="106"/>
      <c r="M26" s="268">
        <f>Options!AG14</f>
        <v>9</v>
      </c>
      <c r="N26" s="41"/>
      <c r="O26" s="41" t="str">
        <f>Options!AH14</f>
        <v>Install timer on microwave oven</v>
      </c>
      <c r="P26" s="86" t="str">
        <f>Options!AI14</f>
        <v>Floor 1</v>
      </c>
      <c r="Q26" s="86">
        <f>Options!AJ14</f>
        <v>1</v>
      </c>
      <c r="R26" s="269">
        <f>Options!AK14</f>
        <v>25</v>
      </c>
      <c r="S26" s="148"/>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row>
    <row r="27" spans="1:47" ht="18.5" customHeight="1" x14ac:dyDescent="0.2">
      <c r="A27" s="96"/>
      <c r="B27" s="106"/>
      <c r="C27" s="140"/>
      <c r="D27" s="41"/>
      <c r="E27" s="41"/>
      <c r="F27" s="41"/>
      <c r="G27" s="137" t="s">
        <v>158</v>
      </c>
      <c r="H27" s="86"/>
      <c r="I27" s="162" t="e">
        <f>SUM(I19:I25)</f>
        <v>#N/A</v>
      </c>
      <c r="J27" s="110"/>
      <c r="K27" s="96"/>
      <c r="L27" s="106"/>
      <c r="M27" s="268">
        <f>Options!AG15</f>
        <v>10</v>
      </c>
      <c r="N27" s="41"/>
      <c r="O27" s="41" t="str">
        <f>Options!AH15</f>
        <v>Install water efficient hot water taps</v>
      </c>
      <c r="P27" s="86" t="str">
        <f>Options!AI15</f>
        <v>Floor 1</v>
      </c>
      <c r="Q27" s="86">
        <f>Options!AJ15</f>
        <v>3</v>
      </c>
      <c r="R27" s="269">
        <f>Options!AK15</f>
        <v>100</v>
      </c>
      <c r="S27" s="148" t="str">
        <f>IF(M27=12,"NEW!!","")</f>
        <v/>
      </c>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row>
    <row r="28" spans="1:47" ht="18.5" customHeight="1" x14ac:dyDescent="0.2">
      <c r="A28" s="96"/>
      <c r="B28" s="106"/>
      <c r="C28" s="140"/>
      <c r="D28" s="41"/>
      <c r="E28" s="41"/>
      <c r="F28" s="41"/>
      <c r="G28" s="41"/>
      <c r="H28" s="41"/>
      <c r="I28" s="161"/>
      <c r="J28" s="110"/>
      <c r="K28" s="96"/>
      <c r="L28" s="106"/>
      <c r="M28" s="270">
        <f>Options!AG16</f>
        <v>11</v>
      </c>
      <c r="N28" s="41"/>
      <c r="O28" s="41" t="str">
        <f>Options!AH16</f>
        <v>Install worm farm fed with waste coffee grounds</v>
      </c>
      <c r="P28" s="86" t="str">
        <f>Options!AI16</f>
        <v>Floor 1</v>
      </c>
      <c r="Q28" s="86">
        <f>Options!AJ16</f>
        <v>1</v>
      </c>
      <c r="R28" s="269">
        <f>Options!AK16</f>
        <v>200</v>
      </c>
      <c r="S28" s="148" t="str">
        <f>IF(M28=13,"NEW!!","")</f>
        <v/>
      </c>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row>
    <row r="29" spans="1:47" ht="18.5" customHeight="1" x14ac:dyDescent="0.2">
      <c r="A29" s="96"/>
      <c r="B29" s="106"/>
      <c r="C29" s="140"/>
      <c r="D29" s="41"/>
      <c r="E29" s="41"/>
      <c r="F29" s="41"/>
      <c r="G29" s="137" t="s">
        <v>65</v>
      </c>
      <c r="H29" s="136" t="e">
        <f>Month2!I32</f>
        <v>#N/A</v>
      </c>
      <c r="I29" s="161"/>
      <c r="J29" s="110"/>
      <c r="K29" s="96"/>
      <c r="L29" s="106"/>
      <c r="M29" s="270">
        <f>Options!AG17</f>
        <v>12</v>
      </c>
      <c r="N29" s="41"/>
      <c r="O29" s="41" t="str">
        <f>Options!AH17</f>
        <v>Replace exit signs with LED version</v>
      </c>
      <c r="P29" s="86" t="str">
        <f>Options!AI17</f>
        <v>Floor 1</v>
      </c>
      <c r="Q29" s="86">
        <f>Options!AJ17</f>
        <v>3</v>
      </c>
      <c r="R29" s="269">
        <f>Options!AK17</f>
        <v>600</v>
      </c>
      <c r="S29" s="148" t="str">
        <f>IF(M29=14,"NEW!!","")</f>
        <v/>
      </c>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row>
    <row r="30" spans="1:47" ht="18.5" customHeight="1" x14ac:dyDescent="0.2">
      <c r="A30" s="96"/>
      <c r="B30" s="106"/>
      <c r="C30" s="140"/>
      <c r="D30" s="41"/>
      <c r="E30" s="41"/>
      <c r="F30" s="41"/>
      <c r="G30" s="137" t="s">
        <v>159</v>
      </c>
      <c r="H30" s="138">
        <v>2000</v>
      </c>
      <c r="I30" s="161"/>
      <c r="J30" s="110"/>
      <c r="K30" s="96"/>
      <c r="L30" s="106"/>
      <c r="M30" s="271">
        <f>Options!AG18</f>
        <v>13</v>
      </c>
      <c r="N30" s="143"/>
      <c r="O30" s="143" t="str">
        <f>Options!AH18</f>
        <v>Purchase 4-star dishwasher</v>
      </c>
      <c r="P30" s="164" t="str">
        <f>Options!AI18</f>
        <v>Floor 1</v>
      </c>
      <c r="Q30" s="164">
        <f>Options!AJ18</f>
        <v>1</v>
      </c>
      <c r="R30" s="284">
        <f>Options!AK18</f>
        <v>900</v>
      </c>
      <c r="S30" s="148" t="str">
        <f>IF(M30=15,"NEW!!","")</f>
        <v/>
      </c>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row>
    <row r="31" spans="1:47" ht="18.5" customHeight="1" thickBot="1" x14ac:dyDescent="0.25">
      <c r="A31" s="96"/>
      <c r="B31" s="106"/>
      <c r="C31" s="140"/>
      <c r="D31" s="41"/>
      <c r="E31" s="41"/>
      <c r="F31" s="41"/>
      <c r="G31" s="137" t="s">
        <v>66</v>
      </c>
      <c r="H31" s="41"/>
      <c r="I31" s="161" t="e">
        <f>H29+H30</f>
        <v>#N/A</v>
      </c>
      <c r="J31" s="110"/>
      <c r="K31" s="96"/>
      <c r="L31" s="119"/>
      <c r="M31" s="120"/>
      <c r="N31" s="120"/>
      <c r="O31" s="120"/>
      <c r="P31" s="120"/>
      <c r="Q31" s="120"/>
      <c r="R31" s="120"/>
      <c r="S31" s="147"/>
      <c r="T31" s="96"/>
      <c r="U31" s="96"/>
      <c r="V31" s="96"/>
      <c r="W31" s="96"/>
      <c r="X31" s="96"/>
      <c r="Y31" s="96"/>
      <c r="Z31" s="96"/>
      <c r="AA31" s="96"/>
      <c r="AB31" s="96"/>
      <c r="AC31" s="96"/>
      <c r="AD31" s="96"/>
      <c r="AE31" s="96"/>
      <c r="AF31" s="96"/>
      <c r="AG31" s="96"/>
      <c r="AH31" s="96"/>
      <c r="AI31" s="96"/>
      <c r="AJ31" s="96"/>
      <c r="AK31" s="96"/>
      <c r="AL31" s="96"/>
      <c r="AM31" s="96"/>
      <c r="AN31" s="96"/>
      <c r="AO31" s="96"/>
      <c r="AP31" s="96"/>
      <c r="AQ31" s="96"/>
      <c r="AR31" s="96"/>
      <c r="AS31" s="96"/>
      <c r="AT31" s="96"/>
      <c r="AU31" s="96"/>
    </row>
    <row r="32" spans="1:47" ht="18.5" customHeight="1" x14ac:dyDescent="0.2">
      <c r="A32" s="96"/>
      <c r="B32" s="106"/>
      <c r="C32" s="140"/>
      <c r="D32" s="41"/>
      <c r="E32" s="41"/>
      <c r="F32" s="41"/>
      <c r="G32" s="41"/>
      <c r="H32" s="41"/>
      <c r="I32" s="161"/>
      <c r="J32" s="110"/>
      <c r="K32" s="96"/>
      <c r="L32" s="96"/>
      <c r="M32" s="96"/>
      <c r="N32" s="96"/>
      <c r="O32" s="96"/>
      <c r="P32" s="96"/>
      <c r="Q32" s="96"/>
      <c r="R32" s="96"/>
      <c r="S32" s="96"/>
      <c r="T32" s="96"/>
      <c r="U32" s="96"/>
      <c r="V32" s="96"/>
      <c r="W32" s="96"/>
      <c r="X32" s="96"/>
      <c r="Y32" s="96"/>
      <c r="Z32" s="96"/>
      <c r="AA32" s="96"/>
      <c r="AB32" s="96"/>
      <c r="AC32" s="96"/>
      <c r="AD32" s="96"/>
      <c r="AE32" s="96"/>
      <c r="AF32" s="96"/>
      <c r="AG32" s="96"/>
      <c r="AH32" s="96"/>
      <c r="AI32" s="96"/>
      <c r="AJ32" s="96"/>
      <c r="AK32" s="96"/>
      <c r="AL32" s="96"/>
      <c r="AM32" s="96"/>
      <c r="AN32" s="96"/>
      <c r="AO32" s="96"/>
      <c r="AP32" s="96"/>
      <c r="AQ32" s="96"/>
      <c r="AR32" s="96"/>
      <c r="AS32" s="96"/>
      <c r="AT32" s="96"/>
      <c r="AU32" s="96"/>
    </row>
    <row r="33" spans="1:47" ht="18.5" customHeight="1" thickBot="1" x14ac:dyDescent="0.25">
      <c r="A33" s="96"/>
      <c r="B33" s="106"/>
      <c r="C33" s="140"/>
      <c r="D33" s="41"/>
      <c r="E33" s="41"/>
      <c r="F33" s="41"/>
      <c r="G33" s="137" t="s">
        <v>160</v>
      </c>
      <c r="H33" s="41"/>
      <c r="I33" s="163" t="e">
        <f>I31-I27</f>
        <v>#N/A</v>
      </c>
      <c r="J33" s="110"/>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row>
    <row r="34" spans="1:47" ht="18.5" customHeight="1" thickTop="1" x14ac:dyDescent="0.25">
      <c r="A34" s="96"/>
      <c r="B34" s="106"/>
      <c r="C34" s="160"/>
      <c r="D34" s="41"/>
      <c r="E34" s="128" t="s">
        <v>141</v>
      </c>
      <c r="F34" s="41"/>
      <c r="G34" s="41"/>
      <c r="H34" s="41"/>
      <c r="I34" s="141"/>
      <c r="J34" s="110"/>
      <c r="K34" s="96"/>
      <c r="L34" s="96"/>
      <c r="M34" s="96"/>
      <c r="N34" s="96"/>
      <c r="O34" s="96"/>
      <c r="P34" s="96"/>
      <c r="Q34" s="96"/>
      <c r="R34" s="96"/>
      <c r="S34" s="96"/>
      <c r="T34" s="96"/>
      <c r="U34" s="96"/>
      <c r="V34" s="96"/>
      <c r="W34" s="96"/>
      <c r="X34" s="96"/>
      <c r="Y34" s="96"/>
      <c r="Z34" s="96"/>
      <c r="AA34" s="96"/>
      <c r="AB34" s="96"/>
      <c r="AC34" s="96"/>
      <c r="AD34" s="96"/>
      <c r="AE34" s="96"/>
      <c r="AF34" s="96"/>
      <c r="AG34" s="96"/>
      <c r="AH34" s="96"/>
      <c r="AI34" s="96"/>
      <c r="AJ34" s="96"/>
      <c r="AK34" s="96"/>
      <c r="AL34" s="96"/>
      <c r="AM34" s="96"/>
      <c r="AN34" s="96"/>
      <c r="AO34" s="96"/>
      <c r="AP34" s="96"/>
      <c r="AQ34" s="96"/>
      <c r="AR34" s="96"/>
      <c r="AS34" s="96"/>
      <c r="AT34" s="96"/>
      <c r="AU34" s="96"/>
    </row>
    <row r="35" spans="1:47" ht="18.5" customHeight="1" x14ac:dyDescent="0.25">
      <c r="A35" s="96"/>
      <c r="B35" s="106"/>
      <c r="C35" s="160" t="s">
        <v>136</v>
      </c>
      <c r="D35" s="41"/>
      <c r="E35" s="334" t="s">
        <v>144</v>
      </c>
      <c r="F35" s="41"/>
      <c r="G35" s="127" t="str">
        <f>IF(E35="No","",IF(OR(E19=0,OR(E22=0,E25=0)),"Error - select three actions!",IF(I33&lt;0,"Error - over budget!","Great job - go to the dashboard to see your progress!")))</f>
        <v/>
      </c>
      <c r="H35" s="41"/>
      <c r="I35" s="141"/>
      <c r="J35" s="110"/>
      <c r="K35" s="96"/>
      <c r="L35" s="96"/>
      <c r="M35" s="96"/>
      <c r="N35" s="96"/>
      <c r="O35" s="96"/>
      <c r="P35" s="96"/>
      <c r="Q35" s="96"/>
      <c r="R35" s="96"/>
      <c r="S35" s="96"/>
      <c r="T35" s="96"/>
      <c r="U35" s="96"/>
      <c r="V35" s="96"/>
      <c r="W35" s="96"/>
      <c r="X35" s="96"/>
      <c r="Y35" s="96"/>
      <c r="Z35" s="96"/>
      <c r="AA35" s="96"/>
      <c r="AB35" s="96"/>
      <c r="AC35" s="96"/>
      <c r="AD35" s="96"/>
      <c r="AE35" s="96"/>
      <c r="AF35" s="96"/>
      <c r="AG35" s="96"/>
      <c r="AH35" s="96"/>
      <c r="AI35" s="96"/>
      <c r="AJ35" s="96"/>
      <c r="AK35" s="96"/>
      <c r="AL35" s="96"/>
      <c r="AM35" s="96"/>
      <c r="AN35" s="96"/>
      <c r="AO35" s="96"/>
      <c r="AP35" s="96"/>
      <c r="AQ35" s="96"/>
      <c r="AR35" s="96"/>
      <c r="AS35" s="96"/>
      <c r="AT35" s="96"/>
      <c r="AU35" s="96"/>
    </row>
    <row r="36" spans="1:47" ht="18.5" customHeight="1" x14ac:dyDescent="0.2">
      <c r="A36" s="96"/>
      <c r="B36" s="106"/>
      <c r="C36" s="142"/>
      <c r="D36" s="143"/>
      <c r="E36" s="143"/>
      <c r="F36" s="143"/>
      <c r="G36" s="143"/>
      <c r="H36" s="143"/>
      <c r="I36" s="144"/>
      <c r="J36" s="110"/>
      <c r="K36" s="96"/>
      <c r="L36" s="96"/>
      <c r="M36" s="96"/>
      <c r="N36" s="96"/>
      <c r="O36" s="96"/>
      <c r="P36" s="96"/>
      <c r="Q36" s="96"/>
      <c r="R36" s="96"/>
      <c r="S36" s="96"/>
      <c r="T36" s="96"/>
      <c r="U36" s="96"/>
      <c r="V36" s="96"/>
      <c r="W36" s="96"/>
      <c r="X36" s="96"/>
      <c r="Y36" s="96"/>
      <c r="Z36" s="96"/>
      <c r="AA36" s="96"/>
      <c r="AB36" s="96"/>
      <c r="AC36" s="96"/>
      <c r="AD36" s="96"/>
      <c r="AE36" s="96"/>
      <c r="AF36" s="96"/>
      <c r="AG36" s="96"/>
      <c r="AH36" s="96"/>
      <c r="AI36" s="96"/>
      <c r="AJ36" s="96"/>
      <c r="AK36" s="96"/>
      <c r="AL36" s="96"/>
      <c r="AM36" s="96"/>
      <c r="AN36" s="96"/>
      <c r="AO36" s="96"/>
      <c r="AP36" s="96"/>
      <c r="AQ36" s="96"/>
      <c r="AR36" s="96"/>
      <c r="AS36" s="96"/>
      <c r="AT36" s="96"/>
      <c r="AU36" s="96"/>
    </row>
    <row r="37" spans="1:47" ht="16" thickBot="1" x14ac:dyDescent="0.25">
      <c r="A37" s="96"/>
      <c r="B37" s="119"/>
      <c r="C37" s="120"/>
      <c r="D37" s="120"/>
      <c r="E37" s="120"/>
      <c r="F37" s="120"/>
      <c r="G37" s="120"/>
      <c r="H37" s="120"/>
      <c r="I37" s="120"/>
      <c r="J37" s="147"/>
      <c r="K37" s="96"/>
      <c r="L37" s="96"/>
      <c r="M37" s="96"/>
      <c r="N37" s="96"/>
      <c r="O37" s="96"/>
      <c r="P37" s="96"/>
      <c r="Q37" s="96"/>
      <c r="R37" s="96"/>
      <c r="S37" s="96"/>
      <c r="T37" s="96"/>
      <c r="U37" s="96"/>
      <c r="V37" s="96"/>
      <c r="W37" s="96"/>
      <c r="X37" s="96"/>
      <c r="Y37" s="96"/>
      <c r="Z37" s="96"/>
      <c r="AA37" s="96"/>
      <c r="AB37" s="96"/>
      <c r="AC37" s="96"/>
      <c r="AD37" s="96"/>
      <c r="AE37" s="96"/>
      <c r="AF37" s="96"/>
      <c r="AG37" s="96"/>
      <c r="AH37" s="96"/>
      <c r="AI37" s="96"/>
      <c r="AJ37" s="96"/>
      <c r="AK37" s="96"/>
      <c r="AL37" s="96"/>
      <c r="AM37" s="96"/>
      <c r="AN37" s="96"/>
      <c r="AO37" s="96"/>
      <c r="AP37" s="96"/>
      <c r="AQ37" s="96"/>
      <c r="AR37" s="96"/>
      <c r="AS37" s="96"/>
      <c r="AT37" s="96"/>
      <c r="AU37" s="96"/>
    </row>
    <row r="38" spans="1:47" x14ac:dyDescent="0.2">
      <c r="A38" s="96"/>
      <c r="B38" s="96"/>
      <c r="C38" s="96"/>
      <c r="D38" s="96"/>
      <c r="E38" s="96"/>
      <c r="F38" s="96"/>
      <c r="G38" s="96"/>
      <c r="H38" s="96"/>
      <c r="I38" s="96"/>
      <c r="J38" s="96"/>
      <c r="K38" s="96"/>
      <c r="L38" s="96"/>
      <c r="M38" s="96"/>
      <c r="N38" s="96"/>
      <c r="O38" s="96"/>
      <c r="P38" s="96"/>
      <c r="Q38" s="96"/>
      <c r="R38" s="96"/>
      <c r="S38" s="96"/>
      <c r="T38" s="96"/>
      <c r="U38" s="96"/>
      <c r="V38" s="96"/>
      <c r="W38" s="96"/>
      <c r="X38" s="96"/>
      <c r="Y38" s="96"/>
      <c r="Z38" s="96"/>
      <c r="AA38" s="96"/>
      <c r="AB38" s="96"/>
      <c r="AC38" s="96"/>
      <c r="AD38" s="96"/>
      <c r="AE38" s="96"/>
      <c r="AF38" s="96"/>
      <c r="AG38" s="96"/>
      <c r="AH38" s="96"/>
      <c r="AI38" s="96"/>
      <c r="AJ38" s="96"/>
      <c r="AK38" s="96"/>
      <c r="AL38" s="96"/>
      <c r="AM38" s="96"/>
      <c r="AN38" s="96"/>
      <c r="AO38" s="96"/>
      <c r="AP38" s="96"/>
      <c r="AQ38" s="96"/>
      <c r="AR38" s="96"/>
      <c r="AS38" s="96"/>
      <c r="AT38" s="96"/>
      <c r="AU38" s="96"/>
    </row>
    <row r="39" spans="1:47" x14ac:dyDescent="0.2">
      <c r="A39" s="96"/>
      <c r="B39" s="96"/>
      <c r="C39" s="96"/>
      <c r="D39" s="96"/>
      <c r="E39" s="96"/>
      <c r="F39" s="96"/>
      <c r="G39" s="96"/>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row>
    <row r="40" spans="1:47" x14ac:dyDescent="0.2">
      <c r="A40" s="96"/>
      <c r="B40" s="96"/>
      <c r="C40" s="96"/>
      <c r="D40" s="96"/>
      <c r="E40" s="96"/>
      <c r="F40" s="96"/>
      <c r="G40" s="96"/>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row>
    <row r="41" spans="1:47" x14ac:dyDescent="0.2">
      <c r="A41" s="96"/>
      <c r="B41" s="96"/>
      <c r="C41" s="96"/>
      <c r="D41" s="96"/>
      <c r="E41" s="96"/>
      <c r="F41" s="96"/>
      <c r="G41" s="96"/>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row>
    <row r="42" spans="1:47" x14ac:dyDescent="0.2">
      <c r="A42" s="96"/>
      <c r="B42" s="96"/>
      <c r="C42" s="96"/>
      <c r="D42" s="96"/>
      <c r="E42" s="96"/>
      <c r="F42" s="96"/>
      <c r="G42" s="96"/>
      <c r="H42" s="96"/>
      <c r="I42" s="96"/>
      <c r="J42" s="96"/>
      <c r="K42" s="96"/>
      <c r="L42" s="96"/>
      <c r="M42" s="96"/>
      <c r="N42" s="96"/>
      <c r="O42" s="96"/>
      <c r="P42" s="96"/>
      <c r="Q42" s="96"/>
      <c r="R42" s="96"/>
      <c r="S42" s="96"/>
      <c r="T42" s="96"/>
      <c r="U42" s="96"/>
      <c r="V42" s="96"/>
      <c r="W42" s="96"/>
      <c r="X42" s="96"/>
      <c r="Y42" s="96"/>
      <c r="Z42" s="96"/>
      <c r="AA42" s="96"/>
      <c r="AB42" s="96"/>
      <c r="AC42" s="96"/>
      <c r="AD42" s="96"/>
      <c r="AE42" s="96"/>
      <c r="AF42" s="96"/>
      <c r="AG42" s="96"/>
      <c r="AH42" s="96"/>
      <c r="AI42" s="96"/>
      <c r="AJ42" s="96"/>
      <c r="AK42" s="96"/>
      <c r="AL42" s="96"/>
      <c r="AM42" s="96"/>
      <c r="AN42" s="96"/>
      <c r="AO42" s="96"/>
      <c r="AP42" s="96"/>
      <c r="AQ42" s="96"/>
      <c r="AR42" s="96"/>
      <c r="AS42" s="96"/>
      <c r="AT42" s="96"/>
      <c r="AU42" s="96"/>
    </row>
    <row r="43" spans="1:47" x14ac:dyDescent="0.2">
      <c r="A43" s="96"/>
      <c r="B43" s="96"/>
      <c r="C43" s="96"/>
      <c r="D43" s="96"/>
      <c r="E43" s="96"/>
      <c r="F43" s="96"/>
      <c r="G43" s="96"/>
      <c r="H43" s="96"/>
      <c r="I43" s="96"/>
      <c r="J43" s="96"/>
      <c r="K43" s="96"/>
      <c r="L43" s="96"/>
      <c r="M43" s="96"/>
      <c r="N43" s="96"/>
      <c r="O43" s="96"/>
      <c r="P43" s="96"/>
      <c r="Q43" s="96"/>
      <c r="R43" s="96"/>
      <c r="S43" s="96"/>
      <c r="T43" s="96"/>
      <c r="U43" s="96"/>
      <c r="V43" s="96"/>
      <c r="W43" s="96"/>
      <c r="X43" s="96"/>
      <c r="Y43" s="96"/>
      <c r="Z43" s="96"/>
      <c r="AA43" s="96"/>
      <c r="AB43" s="96"/>
      <c r="AC43" s="96"/>
      <c r="AD43" s="96"/>
      <c r="AE43" s="96"/>
      <c r="AF43" s="96"/>
      <c r="AG43" s="96"/>
      <c r="AH43" s="96"/>
      <c r="AI43" s="96"/>
      <c r="AJ43" s="96"/>
      <c r="AK43" s="96"/>
      <c r="AL43" s="96"/>
      <c r="AM43" s="96"/>
      <c r="AN43" s="96"/>
      <c r="AO43" s="96"/>
      <c r="AP43" s="96"/>
      <c r="AQ43" s="96"/>
      <c r="AR43" s="96"/>
      <c r="AS43" s="96"/>
      <c r="AT43" s="96"/>
      <c r="AU43" s="96"/>
    </row>
    <row r="44" spans="1:47" x14ac:dyDescent="0.2">
      <c r="A44" s="96"/>
      <c r="B44" s="96"/>
      <c r="C44" s="96"/>
      <c r="D44" s="96"/>
      <c r="E44" s="96"/>
      <c r="F44" s="96"/>
      <c r="G44" s="96"/>
      <c r="H44" s="96"/>
      <c r="I44" s="96"/>
      <c r="J44" s="96"/>
      <c r="K44" s="96"/>
      <c r="L44" s="96"/>
      <c r="M44" s="96"/>
      <c r="N44" s="96"/>
      <c r="O44" s="96"/>
      <c r="P44" s="96"/>
      <c r="Q44" s="96"/>
      <c r="R44" s="96"/>
      <c r="S44" s="96"/>
      <c r="T44" s="96"/>
      <c r="U44" s="96"/>
      <c r="V44" s="96"/>
      <c r="W44" s="96"/>
      <c r="X44" s="96"/>
      <c r="Y44" s="96"/>
      <c r="Z44" s="96"/>
      <c r="AA44" s="96"/>
      <c r="AB44" s="96"/>
      <c r="AC44" s="96"/>
      <c r="AD44" s="96"/>
      <c r="AE44" s="96"/>
      <c r="AF44" s="96"/>
      <c r="AG44" s="96"/>
      <c r="AH44" s="96"/>
      <c r="AI44" s="96"/>
      <c r="AJ44" s="96"/>
      <c r="AK44" s="96"/>
      <c r="AL44" s="96"/>
      <c r="AM44" s="96"/>
      <c r="AN44" s="96"/>
      <c r="AO44" s="96"/>
      <c r="AP44" s="96"/>
      <c r="AQ44" s="96"/>
      <c r="AR44" s="96"/>
      <c r="AS44" s="96"/>
      <c r="AT44" s="96"/>
      <c r="AU44" s="96"/>
    </row>
    <row r="45" spans="1:47" x14ac:dyDescent="0.2">
      <c r="A45" s="96"/>
      <c r="B45" s="96"/>
      <c r="C45" s="96"/>
      <c r="D45" s="96"/>
      <c r="E45" s="96"/>
      <c r="F45" s="96"/>
      <c r="G45" s="96"/>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row>
    <row r="46" spans="1:47" x14ac:dyDescent="0.2">
      <c r="A46" s="96"/>
      <c r="B46" s="96"/>
      <c r="C46" s="96"/>
      <c r="D46" s="96"/>
      <c r="E46" s="96"/>
      <c r="F46" s="96"/>
      <c r="G46" s="96"/>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row>
    <row r="47" spans="1:47" x14ac:dyDescent="0.2">
      <c r="A47" s="96"/>
      <c r="B47" s="96"/>
      <c r="C47" s="96"/>
      <c r="D47" s="96"/>
      <c r="E47" s="96"/>
      <c r="F47" s="96"/>
      <c r="G47" s="96"/>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row>
    <row r="48" spans="1:47" x14ac:dyDescent="0.2">
      <c r="A48" s="96"/>
      <c r="B48" s="96"/>
      <c r="C48" s="96"/>
      <c r="D48" s="96"/>
      <c r="E48" s="96"/>
      <c r="F48" s="96"/>
      <c r="G48" s="96"/>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row>
    <row r="49" spans="1:47" x14ac:dyDescent="0.2">
      <c r="A49" s="96"/>
      <c r="B49" s="96"/>
      <c r="C49" s="96"/>
      <c r="D49" s="96"/>
      <c r="E49" s="96"/>
      <c r="F49" s="96"/>
      <c r="G49" s="96"/>
      <c r="H49" s="96"/>
      <c r="I49" s="96"/>
      <c r="J49" s="96"/>
      <c r="K49" s="96"/>
      <c r="L49" s="96"/>
      <c r="M49" s="96"/>
      <c r="N49" s="96"/>
      <c r="O49" s="96"/>
      <c r="P49" s="96"/>
      <c r="Q49" s="96"/>
      <c r="R49" s="96"/>
      <c r="S49" s="96"/>
      <c r="T49" s="96"/>
      <c r="U49" s="96"/>
      <c r="V49" s="96"/>
      <c r="W49" s="96"/>
      <c r="X49" s="96"/>
      <c r="Y49" s="96"/>
      <c r="Z49" s="96"/>
      <c r="AA49" s="96"/>
      <c r="AB49" s="96"/>
      <c r="AC49" s="96"/>
      <c r="AD49" s="96"/>
      <c r="AE49" s="96"/>
      <c r="AF49" s="96"/>
      <c r="AG49" s="96"/>
      <c r="AH49" s="96"/>
      <c r="AI49" s="96"/>
      <c r="AJ49" s="96"/>
      <c r="AK49" s="96"/>
      <c r="AL49" s="96"/>
      <c r="AM49" s="96"/>
      <c r="AN49" s="96"/>
      <c r="AO49" s="96"/>
      <c r="AP49" s="96"/>
      <c r="AQ49" s="96"/>
      <c r="AR49" s="96"/>
      <c r="AS49" s="96"/>
      <c r="AT49" s="96"/>
      <c r="AU49" s="96"/>
    </row>
    <row r="50" spans="1:47" x14ac:dyDescent="0.2">
      <c r="A50" s="96"/>
      <c r="B50" s="96"/>
      <c r="C50" s="96"/>
      <c r="D50" s="96"/>
      <c r="E50" s="96"/>
      <c r="F50" s="96"/>
      <c r="G50" s="96"/>
      <c r="H50" s="96"/>
      <c r="I50" s="96"/>
      <c r="J50" s="96"/>
      <c r="K50" s="96"/>
      <c r="L50" s="96"/>
      <c r="M50" s="96"/>
      <c r="N50" s="96"/>
      <c r="O50" s="96"/>
      <c r="P50" s="96"/>
      <c r="Q50" s="96"/>
      <c r="R50" s="96"/>
      <c r="S50" s="96"/>
      <c r="T50" s="96"/>
      <c r="U50" s="96"/>
      <c r="V50" s="96"/>
      <c r="W50" s="96"/>
      <c r="X50" s="96"/>
      <c r="Y50" s="96"/>
      <c r="Z50" s="96"/>
      <c r="AA50" s="96"/>
      <c r="AB50" s="96"/>
      <c r="AC50" s="96"/>
      <c r="AD50" s="96"/>
      <c r="AE50" s="96"/>
      <c r="AF50" s="96"/>
      <c r="AG50" s="96"/>
      <c r="AH50" s="96"/>
      <c r="AI50" s="96"/>
      <c r="AJ50" s="96"/>
      <c r="AK50" s="96"/>
      <c r="AL50" s="96"/>
      <c r="AM50" s="96"/>
      <c r="AN50" s="96"/>
      <c r="AO50" s="96"/>
      <c r="AP50" s="96"/>
      <c r="AQ50" s="96"/>
      <c r="AR50" s="96"/>
      <c r="AS50" s="96"/>
      <c r="AT50" s="96"/>
      <c r="AU50" s="96"/>
    </row>
    <row r="51" spans="1:47" x14ac:dyDescent="0.2">
      <c r="A51" s="96"/>
      <c r="B51" s="96"/>
      <c r="C51" s="96"/>
      <c r="D51" s="96"/>
      <c r="E51" s="96"/>
      <c r="F51" s="96"/>
      <c r="G51" s="96"/>
      <c r="H51" s="96"/>
      <c r="I51" s="96"/>
      <c r="J51" s="96"/>
      <c r="K51" s="96"/>
      <c r="L51" s="96"/>
      <c r="M51" s="96"/>
      <c r="N51" s="96"/>
      <c r="O51" s="96"/>
      <c r="P51" s="96"/>
      <c r="Q51" s="96"/>
      <c r="R51" s="96"/>
      <c r="S51" s="96"/>
      <c r="T51" s="96"/>
      <c r="U51" s="96"/>
      <c r="V51" s="96"/>
      <c r="W51" s="96"/>
      <c r="X51" s="96"/>
      <c r="Y51" s="96"/>
      <c r="Z51" s="96"/>
      <c r="AA51" s="96"/>
      <c r="AB51" s="96"/>
      <c r="AC51" s="96"/>
      <c r="AD51" s="96"/>
      <c r="AE51" s="96"/>
      <c r="AF51" s="96"/>
      <c r="AG51" s="96"/>
      <c r="AH51" s="96"/>
      <c r="AI51" s="96"/>
      <c r="AJ51" s="96"/>
      <c r="AK51" s="96"/>
      <c r="AL51" s="96"/>
      <c r="AM51" s="96"/>
      <c r="AN51" s="96"/>
      <c r="AO51" s="96"/>
      <c r="AP51" s="96"/>
      <c r="AQ51" s="96"/>
      <c r="AR51" s="96"/>
      <c r="AS51" s="96"/>
      <c r="AT51" s="96"/>
      <c r="AU51" s="96"/>
    </row>
    <row r="52" spans="1:47" x14ac:dyDescent="0.2">
      <c r="A52" s="96"/>
      <c r="B52" s="96"/>
      <c r="C52" s="96"/>
      <c r="D52" s="96"/>
      <c r="E52" s="96"/>
      <c r="F52" s="96"/>
      <c r="G52" s="96"/>
      <c r="H52" s="96"/>
      <c r="I52" s="96"/>
      <c r="J52" s="96"/>
      <c r="K52" s="96"/>
      <c r="L52" s="96"/>
      <c r="M52" s="96"/>
      <c r="N52" s="96"/>
      <c r="O52" s="96"/>
      <c r="P52" s="96"/>
      <c r="Q52" s="96"/>
      <c r="R52" s="96"/>
      <c r="S52" s="96"/>
      <c r="T52" s="96"/>
      <c r="U52" s="96"/>
      <c r="V52" s="96"/>
      <c r="W52" s="96"/>
      <c r="X52" s="96"/>
      <c r="Y52" s="96"/>
      <c r="Z52" s="96"/>
      <c r="AA52" s="96"/>
      <c r="AB52" s="96"/>
      <c r="AC52" s="96"/>
      <c r="AD52" s="96"/>
      <c r="AE52" s="96"/>
      <c r="AF52" s="96"/>
      <c r="AG52" s="96"/>
      <c r="AH52" s="96"/>
      <c r="AI52" s="96"/>
      <c r="AJ52" s="96"/>
      <c r="AK52" s="96"/>
      <c r="AL52" s="96"/>
      <c r="AM52" s="96"/>
      <c r="AN52" s="96"/>
      <c r="AO52" s="96"/>
      <c r="AP52" s="96"/>
      <c r="AQ52" s="96"/>
      <c r="AR52" s="96"/>
      <c r="AS52" s="96"/>
      <c r="AT52" s="96"/>
      <c r="AU52" s="96"/>
    </row>
    <row r="53" spans="1:47" x14ac:dyDescent="0.2">
      <c r="A53" s="96"/>
      <c r="B53" s="96"/>
      <c r="C53" s="96"/>
      <c r="D53" s="96"/>
      <c r="E53" s="96"/>
      <c r="F53" s="96"/>
      <c r="G53" s="96"/>
      <c r="H53" s="96"/>
      <c r="I53" s="96"/>
      <c r="J53" s="96"/>
      <c r="K53" s="96"/>
      <c r="L53" s="96"/>
      <c r="M53" s="96"/>
      <c r="N53" s="96"/>
      <c r="O53" s="96"/>
      <c r="P53" s="96"/>
      <c r="Q53" s="96"/>
      <c r="R53" s="96"/>
      <c r="S53" s="96"/>
      <c r="T53" s="96"/>
      <c r="U53" s="96"/>
      <c r="V53" s="96"/>
      <c r="W53" s="96"/>
      <c r="X53" s="96"/>
      <c r="Y53" s="96"/>
      <c r="Z53" s="96"/>
      <c r="AA53" s="96"/>
      <c r="AB53" s="96"/>
      <c r="AC53" s="96"/>
      <c r="AD53" s="96"/>
      <c r="AE53" s="96"/>
      <c r="AF53" s="96"/>
      <c r="AG53" s="96"/>
      <c r="AH53" s="96"/>
      <c r="AI53" s="96"/>
      <c r="AJ53" s="96"/>
      <c r="AK53" s="96"/>
      <c r="AL53" s="96"/>
      <c r="AM53" s="96"/>
      <c r="AN53" s="96"/>
      <c r="AO53" s="96"/>
      <c r="AP53" s="96"/>
      <c r="AQ53" s="96"/>
      <c r="AR53" s="96"/>
      <c r="AS53" s="96"/>
      <c r="AT53" s="96"/>
      <c r="AU53" s="96"/>
    </row>
    <row r="54" spans="1:47" x14ac:dyDescent="0.2">
      <c r="A54" s="96"/>
      <c r="B54" s="96"/>
      <c r="C54" s="96"/>
      <c r="D54" s="96"/>
      <c r="E54" s="96"/>
      <c r="F54" s="96"/>
      <c r="G54" s="96"/>
      <c r="H54" s="96"/>
      <c r="I54" s="96"/>
      <c r="J54" s="96"/>
      <c r="K54" s="96"/>
      <c r="L54" s="96"/>
      <c r="M54" s="96"/>
      <c r="N54" s="96"/>
      <c r="O54" s="96"/>
      <c r="P54" s="96"/>
      <c r="Q54" s="96"/>
      <c r="R54" s="96"/>
      <c r="S54" s="96"/>
      <c r="T54" s="96"/>
      <c r="U54" s="96"/>
      <c r="V54" s="96"/>
      <c r="W54" s="96"/>
      <c r="X54" s="96"/>
      <c r="Y54" s="96"/>
      <c r="Z54" s="96"/>
      <c r="AA54" s="96"/>
      <c r="AB54" s="96"/>
      <c r="AC54" s="96"/>
      <c r="AD54" s="96"/>
      <c r="AE54" s="96"/>
      <c r="AF54" s="96"/>
      <c r="AG54" s="96"/>
      <c r="AH54" s="96"/>
      <c r="AI54" s="96"/>
      <c r="AJ54" s="96"/>
      <c r="AK54" s="96"/>
      <c r="AL54" s="96"/>
      <c r="AM54" s="96"/>
      <c r="AN54" s="96"/>
      <c r="AO54" s="96"/>
      <c r="AP54" s="96"/>
      <c r="AQ54" s="96"/>
      <c r="AR54" s="96"/>
      <c r="AS54" s="96"/>
      <c r="AT54" s="96"/>
      <c r="AU54" s="96"/>
    </row>
    <row r="55" spans="1:47" x14ac:dyDescent="0.2">
      <c r="A55" s="96"/>
      <c r="B55" s="96"/>
      <c r="C55" s="96"/>
      <c r="D55" s="96"/>
      <c r="E55" s="96"/>
      <c r="F55" s="96"/>
      <c r="G55" s="96"/>
      <c r="H55" s="96"/>
      <c r="I55" s="96"/>
      <c r="J55" s="96"/>
      <c r="K55" s="96"/>
      <c r="L55" s="96"/>
      <c r="M55" s="96"/>
      <c r="N55" s="96"/>
      <c r="O55" s="96"/>
      <c r="P55" s="96"/>
      <c r="Q55" s="96"/>
      <c r="R55" s="96"/>
      <c r="S55" s="96"/>
      <c r="T55" s="96"/>
      <c r="U55" s="96"/>
      <c r="V55" s="96"/>
      <c r="W55" s="96"/>
      <c r="X55" s="96"/>
      <c r="Y55" s="96"/>
      <c r="Z55" s="96"/>
      <c r="AA55" s="96"/>
      <c r="AB55" s="96"/>
      <c r="AC55" s="96"/>
      <c r="AD55" s="96"/>
      <c r="AE55" s="96"/>
      <c r="AF55" s="96"/>
      <c r="AG55" s="96"/>
      <c r="AH55" s="96"/>
      <c r="AI55" s="96"/>
      <c r="AJ55" s="96"/>
      <c r="AK55" s="96"/>
      <c r="AL55" s="96"/>
      <c r="AM55" s="96"/>
      <c r="AN55" s="96"/>
      <c r="AO55" s="96"/>
      <c r="AP55" s="96"/>
      <c r="AQ55" s="96"/>
      <c r="AR55" s="96"/>
      <c r="AS55" s="96"/>
      <c r="AT55" s="96"/>
      <c r="AU55" s="96"/>
    </row>
    <row r="56" spans="1:47" x14ac:dyDescent="0.2">
      <c r="A56" s="96"/>
      <c r="B56" s="96"/>
      <c r="C56" s="96"/>
      <c r="D56" s="96"/>
      <c r="E56" s="96"/>
      <c r="F56" s="96"/>
      <c r="G56" s="96"/>
      <c r="H56" s="96"/>
      <c r="I56" s="96"/>
      <c r="J56" s="96"/>
      <c r="K56" s="96"/>
      <c r="L56" s="96"/>
      <c r="M56" s="96"/>
      <c r="N56" s="96"/>
      <c r="O56" s="96"/>
      <c r="P56" s="96"/>
      <c r="Q56" s="96"/>
      <c r="R56" s="96"/>
      <c r="S56" s="96"/>
      <c r="T56" s="96"/>
      <c r="U56" s="96"/>
      <c r="V56" s="96"/>
      <c r="W56" s="96"/>
      <c r="X56" s="96"/>
      <c r="Y56" s="96"/>
      <c r="Z56" s="96"/>
      <c r="AA56" s="96"/>
      <c r="AB56" s="96"/>
      <c r="AC56" s="96"/>
      <c r="AD56" s="96"/>
      <c r="AE56" s="96"/>
      <c r="AF56" s="96"/>
      <c r="AG56" s="96"/>
      <c r="AH56" s="96"/>
      <c r="AI56" s="96"/>
      <c r="AJ56" s="96"/>
      <c r="AK56" s="96"/>
      <c r="AL56" s="96"/>
      <c r="AM56" s="96"/>
      <c r="AN56" s="96"/>
      <c r="AO56" s="96"/>
      <c r="AP56" s="96"/>
      <c r="AQ56" s="96"/>
      <c r="AR56" s="96"/>
      <c r="AS56" s="96"/>
      <c r="AT56" s="96"/>
      <c r="AU56" s="96"/>
    </row>
    <row r="57" spans="1:47" x14ac:dyDescent="0.2">
      <c r="A57" s="96"/>
      <c r="B57" s="96"/>
      <c r="C57" s="96"/>
      <c r="D57" s="96"/>
      <c r="E57" s="96"/>
      <c r="F57" s="96"/>
      <c r="G57" s="96"/>
      <c r="H57" s="96"/>
      <c r="I57" s="96"/>
      <c r="J57" s="96"/>
      <c r="K57" s="96"/>
      <c r="L57" s="96"/>
      <c r="M57" s="96"/>
      <c r="N57" s="96"/>
      <c r="O57" s="96"/>
      <c r="P57" s="96"/>
      <c r="Q57" s="96"/>
      <c r="R57" s="96"/>
      <c r="S57" s="96"/>
      <c r="T57" s="96"/>
      <c r="U57" s="96"/>
      <c r="V57" s="96"/>
      <c r="W57" s="96"/>
      <c r="X57" s="96"/>
      <c r="Y57" s="96"/>
      <c r="Z57" s="96"/>
      <c r="AA57" s="96"/>
      <c r="AB57" s="96"/>
      <c r="AC57" s="96"/>
      <c r="AD57" s="96"/>
      <c r="AE57" s="96"/>
      <c r="AF57" s="96"/>
      <c r="AG57" s="96"/>
      <c r="AH57" s="96"/>
      <c r="AI57" s="96"/>
      <c r="AJ57" s="96"/>
      <c r="AK57" s="96"/>
      <c r="AL57" s="96"/>
      <c r="AM57" s="96"/>
      <c r="AN57" s="96"/>
      <c r="AO57" s="96"/>
      <c r="AP57" s="96"/>
      <c r="AQ57" s="96"/>
      <c r="AR57" s="96"/>
      <c r="AS57" s="96"/>
      <c r="AT57" s="96"/>
      <c r="AU57" s="96"/>
    </row>
    <row r="58" spans="1:47" x14ac:dyDescent="0.2">
      <c r="A58" s="96"/>
      <c r="B58" s="96"/>
      <c r="C58" s="96"/>
      <c r="D58" s="96"/>
      <c r="E58" s="96"/>
      <c r="F58" s="96"/>
      <c r="G58" s="96"/>
      <c r="H58" s="96"/>
      <c r="I58" s="96"/>
      <c r="J58" s="96"/>
      <c r="K58" s="96"/>
      <c r="L58" s="96"/>
      <c r="M58" s="96"/>
      <c r="N58" s="96"/>
      <c r="O58" s="96"/>
      <c r="P58" s="96"/>
      <c r="Q58" s="96"/>
      <c r="R58" s="96"/>
      <c r="S58" s="96"/>
      <c r="T58" s="96"/>
      <c r="U58" s="96"/>
      <c r="V58" s="96"/>
      <c r="W58" s="96"/>
      <c r="X58" s="96"/>
      <c r="Y58" s="96"/>
      <c r="Z58" s="96"/>
      <c r="AA58" s="96"/>
      <c r="AB58" s="96"/>
      <c r="AC58" s="96"/>
      <c r="AD58" s="96"/>
      <c r="AE58" s="96"/>
      <c r="AF58" s="96"/>
      <c r="AG58" s="96"/>
      <c r="AH58" s="96"/>
      <c r="AI58" s="96"/>
      <c r="AJ58" s="96"/>
      <c r="AK58" s="96"/>
      <c r="AL58" s="96"/>
      <c r="AM58" s="96"/>
      <c r="AN58" s="96"/>
      <c r="AO58" s="96"/>
      <c r="AP58" s="96"/>
      <c r="AQ58" s="96"/>
      <c r="AR58" s="96"/>
      <c r="AS58" s="96"/>
      <c r="AT58" s="96"/>
      <c r="AU58" s="96"/>
    </row>
    <row r="59" spans="1:47" x14ac:dyDescent="0.2">
      <c r="A59" s="96"/>
      <c r="B59" s="96"/>
      <c r="C59" s="96"/>
      <c r="D59" s="96"/>
      <c r="E59" s="96"/>
      <c r="F59" s="96"/>
      <c r="G59" s="96"/>
      <c r="H59" s="96"/>
      <c r="I59" s="96"/>
      <c r="J59" s="96"/>
      <c r="K59" s="96"/>
      <c r="L59" s="96"/>
      <c r="M59" s="96"/>
      <c r="N59" s="96"/>
      <c r="O59" s="96"/>
      <c r="P59" s="96"/>
      <c r="Q59" s="96"/>
      <c r="R59" s="96"/>
      <c r="S59" s="96"/>
      <c r="T59" s="96"/>
      <c r="U59" s="96"/>
      <c r="V59" s="96"/>
      <c r="W59" s="96"/>
      <c r="X59" s="96"/>
      <c r="Y59" s="96"/>
      <c r="Z59" s="96"/>
      <c r="AA59" s="96"/>
      <c r="AB59" s="96"/>
      <c r="AC59" s="96"/>
      <c r="AD59" s="96"/>
      <c r="AE59" s="96"/>
      <c r="AF59" s="96"/>
      <c r="AG59" s="96"/>
      <c r="AH59" s="96"/>
      <c r="AI59" s="96"/>
      <c r="AJ59" s="96"/>
      <c r="AK59" s="96"/>
      <c r="AL59" s="96"/>
      <c r="AM59" s="96"/>
      <c r="AN59" s="96"/>
      <c r="AO59" s="96"/>
      <c r="AP59" s="96"/>
      <c r="AQ59" s="96"/>
      <c r="AR59" s="96"/>
      <c r="AS59" s="96"/>
      <c r="AT59" s="96"/>
      <c r="AU59" s="96"/>
    </row>
    <row r="60" spans="1:47" x14ac:dyDescent="0.2">
      <c r="A60" s="96"/>
      <c r="B60" s="96"/>
      <c r="C60" s="96"/>
      <c r="D60" s="96"/>
      <c r="E60" s="96"/>
      <c r="F60" s="96"/>
      <c r="G60" s="96"/>
      <c r="H60" s="96"/>
      <c r="I60" s="96"/>
      <c r="J60" s="96"/>
      <c r="K60" s="96"/>
      <c r="L60" s="96"/>
      <c r="M60" s="96"/>
      <c r="N60" s="96"/>
      <c r="O60" s="96"/>
      <c r="P60" s="96"/>
      <c r="Q60" s="96"/>
      <c r="R60" s="96"/>
      <c r="S60" s="96"/>
      <c r="T60" s="96"/>
      <c r="U60" s="96"/>
      <c r="V60" s="96"/>
      <c r="W60" s="96"/>
      <c r="X60" s="96"/>
      <c r="Y60" s="96"/>
      <c r="Z60" s="96"/>
      <c r="AA60" s="96"/>
      <c r="AB60" s="96"/>
      <c r="AC60" s="96"/>
      <c r="AD60" s="96"/>
      <c r="AE60" s="96"/>
      <c r="AF60" s="96"/>
      <c r="AG60" s="96"/>
      <c r="AH60" s="96"/>
      <c r="AI60" s="96"/>
      <c r="AJ60" s="96"/>
      <c r="AK60" s="96"/>
      <c r="AL60" s="96"/>
      <c r="AM60" s="96"/>
      <c r="AN60" s="96"/>
      <c r="AO60" s="96"/>
      <c r="AP60" s="96"/>
      <c r="AQ60" s="96"/>
      <c r="AR60" s="96"/>
      <c r="AS60" s="96"/>
      <c r="AT60" s="96"/>
      <c r="AU60" s="96"/>
    </row>
    <row r="61" spans="1:47" x14ac:dyDescent="0.2">
      <c r="A61" s="96"/>
      <c r="B61" s="96"/>
      <c r="C61" s="96"/>
      <c r="D61" s="96"/>
      <c r="E61" s="96"/>
      <c r="F61" s="96"/>
      <c r="G61" s="96"/>
      <c r="H61" s="96"/>
      <c r="I61" s="96"/>
      <c r="J61" s="96"/>
      <c r="K61" s="96"/>
      <c r="L61" s="96"/>
      <c r="M61" s="96"/>
      <c r="N61" s="96"/>
      <c r="O61" s="96"/>
      <c r="P61" s="96"/>
      <c r="Q61" s="96"/>
      <c r="R61" s="96"/>
      <c r="S61" s="96"/>
      <c r="T61" s="96"/>
      <c r="U61" s="96"/>
      <c r="V61" s="96"/>
      <c r="W61" s="96"/>
      <c r="X61" s="96"/>
      <c r="Y61" s="96"/>
      <c r="Z61" s="96"/>
      <c r="AA61" s="96"/>
      <c r="AB61" s="96"/>
      <c r="AC61" s="96"/>
      <c r="AD61" s="96"/>
      <c r="AE61" s="96"/>
      <c r="AF61" s="96"/>
      <c r="AG61" s="96"/>
      <c r="AH61" s="96"/>
      <c r="AI61" s="96"/>
      <c r="AJ61" s="96"/>
      <c r="AK61" s="96"/>
      <c r="AL61" s="96"/>
      <c r="AM61" s="96"/>
      <c r="AN61" s="96"/>
      <c r="AO61" s="96"/>
      <c r="AP61" s="96"/>
      <c r="AQ61" s="96"/>
      <c r="AR61" s="96"/>
      <c r="AS61" s="96"/>
      <c r="AT61" s="96"/>
      <c r="AU61" s="96"/>
    </row>
    <row r="62" spans="1:47" x14ac:dyDescent="0.2">
      <c r="A62" s="96"/>
      <c r="B62" s="96"/>
      <c r="C62" s="96"/>
      <c r="D62" s="96"/>
      <c r="E62" s="96"/>
      <c r="F62" s="96"/>
      <c r="G62" s="96"/>
      <c r="H62" s="96"/>
      <c r="I62" s="96"/>
      <c r="J62" s="96"/>
      <c r="K62" s="96"/>
      <c r="L62" s="96"/>
      <c r="M62" s="96"/>
      <c r="N62" s="96"/>
      <c r="O62" s="96"/>
      <c r="P62" s="96"/>
      <c r="Q62" s="96"/>
      <c r="R62" s="96"/>
      <c r="S62" s="96"/>
      <c r="T62" s="96"/>
      <c r="U62" s="96"/>
      <c r="V62" s="96"/>
      <c r="W62" s="96"/>
      <c r="X62" s="96"/>
      <c r="Y62" s="96"/>
      <c r="Z62" s="96"/>
      <c r="AA62" s="96"/>
      <c r="AB62" s="96"/>
      <c r="AC62" s="96"/>
      <c r="AD62" s="96"/>
      <c r="AE62" s="96"/>
      <c r="AF62" s="96"/>
      <c r="AG62" s="96"/>
      <c r="AH62" s="96"/>
      <c r="AI62" s="96"/>
      <c r="AJ62" s="96"/>
      <c r="AK62" s="96"/>
      <c r="AL62" s="96"/>
      <c r="AM62" s="96"/>
      <c r="AN62" s="96"/>
      <c r="AO62" s="96"/>
      <c r="AP62" s="96"/>
      <c r="AQ62" s="96"/>
      <c r="AR62" s="96"/>
      <c r="AS62" s="96"/>
      <c r="AT62" s="96"/>
      <c r="AU62" s="96"/>
    </row>
    <row r="63" spans="1:47" x14ac:dyDescent="0.2">
      <c r="A63" s="96"/>
      <c r="B63" s="96"/>
      <c r="C63" s="96"/>
      <c r="D63" s="96"/>
      <c r="E63" s="96"/>
      <c r="F63" s="96"/>
      <c r="G63" s="96"/>
      <c r="H63" s="96"/>
      <c r="I63" s="96"/>
      <c r="J63" s="96"/>
      <c r="K63" s="96"/>
      <c r="L63" s="96"/>
      <c r="M63" s="96"/>
      <c r="N63" s="96"/>
      <c r="O63" s="96"/>
      <c r="P63" s="96"/>
      <c r="Q63" s="96"/>
      <c r="R63" s="96"/>
      <c r="S63" s="96"/>
      <c r="T63" s="96"/>
      <c r="U63" s="96"/>
      <c r="V63" s="96"/>
      <c r="W63" s="96"/>
      <c r="X63" s="96"/>
      <c r="Y63" s="96"/>
      <c r="Z63" s="96"/>
      <c r="AA63" s="96"/>
      <c r="AB63" s="96"/>
      <c r="AC63" s="96"/>
      <c r="AD63" s="96"/>
      <c r="AE63" s="96"/>
      <c r="AF63" s="96"/>
      <c r="AG63" s="96"/>
      <c r="AH63" s="96"/>
      <c r="AI63" s="96"/>
      <c r="AJ63" s="96"/>
      <c r="AK63" s="96"/>
      <c r="AL63" s="96"/>
      <c r="AM63" s="96"/>
      <c r="AN63" s="96"/>
      <c r="AO63" s="96"/>
      <c r="AP63" s="96"/>
      <c r="AQ63" s="96"/>
      <c r="AR63" s="96"/>
      <c r="AS63" s="96"/>
      <c r="AT63" s="96"/>
      <c r="AU63" s="96"/>
    </row>
    <row r="64" spans="1:47" x14ac:dyDescent="0.2">
      <c r="A64" s="96"/>
      <c r="B64" s="96"/>
      <c r="C64" s="96"/>
      <c r="D64" s="96"/>
      <c r="E64" s="96"/>
      <c r="F64" s="96"/>
      <c r="G64" s="96"/>
      <c r="H64" s="96"/>
      <c r="I64" s="96"/>
      <c r="J64" s="96"/>
      <c r="K64" s="96"/>
      <c r="L64" s="96"/>
      <c r="M64" s="96"/>
      <c r="N64" s="96"/>
      <c r="O64" s="96"/>
      <c r="P64" s="96"/>
      <c r="Q64" s="96"/>
      <c r="R64" s="96"/>
      <c r="S64" s="96"/>
      <c r="T64" s="96"/>
      <c r="U64" s="96"/>
      <c r="V64" s="96"/>
      <c r="W64" s="96"/>
      <c r="X64" s="96"/>
      <c r="Y64" s="96"/>
      <c r="Z64" s="96"/>
      <c r="AA64" s="96"/>
      <c r="AB64" s="96"/>
      <c r="AC64" s="96"/>
      <c r="AD64" s="96"/>
      <c r="AE64" s="96"/>
      <c r="AF64" s="96"/>
      <c r="AG64" s="96"/>
      <c r="AH64" s="96"/>
      <c r="AI64" s="96"/>
      <c r="AJ64" s="96"/>
      <c r="AK64" s="96"/>
      <c r="AL64" s="96"/>
      <c r="AM64" s="96"/>
      <c r="AN64" s="96"/>
      <c r="AO64" s="96"/>
      <c r="AP64" s="96"/>
      <c r="AQ64" s="96"/>
      <c r="AR64" s="96"/>
      <c r="AS64" s="96"/>
      <c r="AT64" s="96"/>
      <c r="AU64" s="96"/>
    </row>
    <row r="65" spans="1:47" x14ac:dyDescent="0.2">
      <c r="A65" s="96"/>
      <c r="B65" s="96"/>
      <c r="C65" s="96"/>
      <c r="D65" s="96"/>
      <c r="E65" s="96"/>
      <c r="F65" s="96"/>
      <c r="G65" s="96"/>
      <c r="H65" s="96"/>
      <c r="I65" s="96"/>
      <c r="J65" s="96"/>
      <c r="K65" s="96"/>
      <c r="L65" s="96"/>
      <c r="M65" s="96"/>
      <c r="N65" s="96"/>
      <c r="O65" s="96"/>
      <c r="P65" s="96"/>
      <c r="Q65" s="96"/>
      <c r="R65" s="96"/>
      <c r="S65" s="96"/>
      <c r="T65" s="96"/>
      <c r="U65" s="96"/>
      <c r="V65" s="96"/>
      <c r="W65" s="96"/>
      <c r="X65" s="96"/>
      <c r="Y65" s="96"/>
      <c r="Z65" s="96"/>
      <c r="AA65" s="96"/>
      <c r="AB65" s="96"/>
      <c r="AC65" s="96"/>
      <c r="AD65" s="96"/>
      <c r="AE65" s="96"/>
      <c r="AF65" s="96"/>
      <c r="AG65" s="96"/>
      <c r="AH65" s="96"/>
      <c r="AI65" s="96"/>
      <c r="AJ65" s="96"/>
      <c r="AK65" s="96"/>
      <c r="AL65" s="96"/>
      <c r="AM65" s="96"/>
      <c r="AN65" s="96"/>
      <c r="AO65" s="96"/>
      <c r="AP65" s="96"/>
      <c r="AQ65" s="96"/>
      <c r="AR65" s="96"/>
      <c r="AS65" s="96"/>
      <c r="AT65" s="96"/>
      <c r="AU65" s="96"/>
    </row>
    <row r="66" spans="1:47" x14ac:dyDescent="0.2">
      <c r="A66" s="96"/>
      <c r="B66" s="96"/>
      <c r="C66" s="96"/>
      <c r="D66" s="96"/>
      <c r="E66" s="96"/>
      <c r="F66" s="96"/>
      <c r="G66" s="96"/>
      <c r="H66" s="96"/>
      <c r="I66" s="96"/>
      <c r="J66" s="96"/>
      <c r="K66" s="96"/>
      <c r="L66" s="96"/>
      <c r="M66" s="96"/>
      <c r="N66" s="96"/>
      <c r="O66" s="96"/>
      <c r="P66" s="96"/>
      <c r="Q66" s="96"/>
      <c r="R66" s="96"/>
      <c r="S66" s="96"/>
      <c r="T66" s="96"/>
      <c r="U66" s="96"/>
      <c r="V66" s="96"/>
      <c r="W66" s="96"/>
      <c r="X66" s="96"/>
      <c r="Y66" s="96"/>
      <c r="Z66" s="96"/>
      <c r="AA66" s="96"/>
      <c r="AB66" s="96"/>
      <c r="AC66" s="96"/>
      <c r="AD66" s="96"/>
      <c r="AE66" s="96"/>
      <c r="AF66" s="96"/>
      <c r="AG66" s="96"/>
      <c r="AH66" s="96"/>
      <c r="AI66" s="96"/>
      <c r="AJ66" s="96"/>
      <c r="AK66" s="96"/>
      <c r="AL66" s="96"/>
      <c r="AM66" s="96"/>
      <c r="AN66" s="96"/>
      <c r="AO66" s="96"/>
      <c r="AP66" s="96"/>
      <c r="AQ66" s="96"/>
      <c r="AR66" s="96"/>
      <c r="AS66" s="96"/>
      <c r="AT66" s="96"/>
      <c r="AU66" s="96"/>
    </row>
    <row r="67" spans="1:47" x14ac:dyDescent="0.2">
      <c r="A67" s="96"/>
      <c r="B67" s="96"/>
      <c r="C67" s="96"/>
      <c r="D67" s="96"/>
      <c r="E67" s="96"/>
      <c r="F67" s="96"/>
      <c r="G67" s="96"/>
      <c r="H67" s="96"/>
      <c r="I67" s="96"/>
      <c r="J67" s="96"/>
      <c r="K67" s="96"/>
      <c r="L67" s="96"/>
      <c r="M67" s="96"/>
      <c r="N67" s="96"/>
      <c r="O67" s="96"/>
      <c r="P67" s="96"/>
      <c r="Q67" s="96"/>
      <c r="R67" s="96"/>
      <c r="S67" s="96"/>
      <c r="T67" s="96"/>
      <c r="U67" s="96"/>
      <c r="V67" s="96"/>
      <c r="W67" s="96"/>
      <c r="X67" s="96"/>
      <c r="Y67" s="96"/>
      <c r="Z67" s="96"/>
      <c r="AA67" s="96"/>
      <c r="AB67" s="96"/>
      <c r="AC67" s="96"/>
      <c r="AD67" s="96"/>
      <c r="AE67" s="96"/>
      <c r="AF67" s="96"/>
      <c r="AG67" s="96"/>
      <c r="AH67" s="96"/>
      <c r="AI67" s="96"/>
      <c r="AJ67" s="96"/>
      <c r="AK67" s="96"/>
      <c r="AL67" s="96"/>
      <c r="AM67" s="96"/>
      <c r="AN67" s="96"/>
      <c r="AO67" s="96"/>
      <c r="AP67" s="96"/>
      <c r="AQ67" s="96"/>
      <c r="AR67" s="96"/>
      <c r="AS67" s="96"/>
      <c r="AT67" s="96"/>
      <c r="AU67" s="96"/>
    </row>
    <row r="68" spans="1:47" x14ac:dyDescent="0.2">
      <c r="A68" s="96"/>
      <c r="B68" s="96"/>
      <c r="C68" s="96"/>
      <c r="D68" s="96"/>
      <c r="E68" s="96"/>
      <c r="F68" s="96"/>
      <c r="G68" s="96"/>
      <c r="H68" s="96"/>
      <c r="I68" s="96"/>
      <c r="J68" s="96"/>
      <c r="K68" s="96"/>
      <c r="L68" s="96"/>
      <c r="M68" s="96"/>
      <c r="N68" s="96"/>
      <c r="O68" s="96"/>
      <c r="P68" s="96"/>
      <c r="Q68" s="96"/>
      <c r="R68" s="96"/>
      <c r="S68" s="96"/>
      <c r="T68" s="96"/>
      <c r="U68" s="96"/>
      <c r="V68" s="96"/>
      <c r="W68" s="96"/>
      <c r="X68" s="96"/>
      <c r="Y68" s="96"/>
      <c r="Z68" s="96"/>
      <c r="AA68" s="96"/>
      <c r="AB68" s="96"/>
      <c r="AC68" s="96"/>
      <c r="AD68" s="96"/>
      <c r="AE68" s="96"/>
      <c r="AF68" s="96"/>
      <c r="AG68" s="96"/>
      <c r="AH68" s="96"/>
      <c r="AI68" s="96"/>
      <c r="AJ68" s="96"/>
      <c r="AK68" s="96"/>
      <c r="AL68" s="96"/>
      <c r="AM68" s="96"/>
      <c r="AN68" s="96"/>
      <c r="AO68" s="96"/>
      <c r="AP68" s="96"/>
      <c r="AQ68" s="96"/>
      <c r="AR68" s="96"/>
      <c r="AS68" s="96"/>
      <c r="AT68" s="96"/>
      <c r="AU68" s="96"/>
    </row>
    <row r="69" spans="1:47" x14ac:dyDescent="0.2">
      <c r="A69" s="96"/>
      <c r="B69" s="96"/>
      <c r="C69" s="96"/>
      <c r="D69" s="96"/>
      <c r="E69" s="96"/>
      <c r="F69" s="96"/>
      <c r="G69" s="96"/>
      <c r="H69" s="96"/>
      <c r="I69" s="96"/>
      <c r="J69" s="96"/>
      <c r="K69" s="96"/>
      <c r="L69" s="96"/>
      <c r="M69" s="96"/>
      <c r="N69" s="96"/>
      <c r="O69" s="96"/>
      <c r="P69" s="96"/>
      <c r="Q69" s="96"/>
      <c r="R69" s="96"/>
      <c r="S69" s="96"/>
      <c r="T69" s="96"/>
      <c r="U69" s="96"/>
      <c r="V69" s="96"/>
      <c r="W69" s="96"/>
      <c r="X69" s="96"/>
      <c r="Y69" s="96"/>
      <c r="Z69" s="96"/>
      <c r="AA69" s="96"/>
      <c r="AB69" s="96"/>
      <c r="AC69" s="96"/>
      <c r="AD69" s="96"/>
      <c r="AE69" s="96"/>
      <c r="AF69" s="96"/>
      <c r="AG69" s="96"/>
      <c r="AH69" s="96"/>
      <c r="AI69" s="96"/>
      <c r="AJ69" s="96"/>
      <c r="AK69" s="96"/>
      <c r="AL69" s="96"/>
      <c r="AM69" s="96"/>
      <c r="AN69" s="96"/>
      <c r="AO69" s="96"/>
      <c r="AP69" s="96"/>
      <c r="AQ69" s="96"/>
      <c r="AR69" s="96"/>
      <c r="AS69" s="96"/>
      <c r="AT69" s="96"/>
      <c r="AU69" s="96"/>
    </row>
    <row r="70" spans="1:47" x14ac:dyDescent="0.2">
      <c r="A70" s="96"/>
      <c r="B70" s="96"/>
      <c r="C70" s="96"/>
      <c r="D70" s="96"/>
      <c r="E70" s="96"/>
      <c r="F70" s="96"/>
      <c r="G70" s="96"/>
      <c r="H70" s="96"/>
      <c r="I70" s="96"/>
      <c r="J70" s="96"/>
      <c r="K70" s="96"/>
      <c r="L70" s="96"/>
      <c r="M70" s="96"/>
      <c r="N70" s="96"/>
      <c r="O70" s="96"/>
      <c r="P70" s="96"/>
      <c r="Q70" s="96"/>
      <c r="R70" s="96"/>
      <c r="S70" s="96"/>
      <c r="T70" s="96"/>
      <c r="U70" s="96"/>
      <c r="V70" s="96"/>
      <c r="W70" s="96"/>
      <c r="X70" s="96"/>
      <c r="Y70" s="96"/>
      <c r="Z70" s="96"/>
      <c r="AA70" s="96"/>
      <c r="AB70" s="96"/>
      <c r="AC70" s="96"/>
      <c r="AD70" s="96"/>
      <c r="AE70" s="96"/>
      <c r="AF70" s="96"/>
      <c r="AG70" s="96"/>
      <c r="AH70" s="96"/>
      <c r="AI70" s="96"/>
      <c r="AJ70" s="96"/>
      <c r="AK70" s="96"/>
      <c r="AL70" s="96"/>
      <c r="AM70" s="96"/>
      <c r="AN70" s="96"/>
      <c r="AO70" s="96"/>
      <c r="AP70" s="96"/>
      <c r="AQ70" s="96"/>
      <c r="AR70" s="96"/>
      <c r="AS70" s="96"/>
      <c r="AT70" s="96"/>
      <c r="AU70" s="96"/>
    </row>
    <row r="71" spans="1:47" x14ac:dyDescent="0.2">
      <c r="A71" s="96"/>
      <c r="B71" s="96"/>
      <c r="C71" s="96"/>
      <c r="D71" s="96"/>
      <c r="E71" s="96"/>
      <c r="F71" s="96"/>
      <c r="G71" s="96"/>
      <c r="H71" s="96"/>
      <c r="I71" s="96"/>
      <c r="J71" s="96"/>
      <c r="K71" s="96"/>
      <c r="L71" s="96"/>
      <c r="M71" s="96"/>
      <c r="N71" s="96"/>
      <c r="O71" s="96"/>
      <c r="P71" s="96"/>
      <c r="Q71" s="96"/>
      <c r="R71" s="96"/>
      <c r="S71" s="96"/>
      <c r="T71" s="96"/>
      <c r="U71" s="96"/>
      <c r="V71" s="96"/>
      <c r="W71" s="96"/>
      <c r="X71" s="96"/>
      <c r="Y71" s="96"/>
      <c r="Z71" s="96"/>
      <c r="AA71" s="96"/>
      <c r="AB71" s="96"/>
      <c r="AC71" s="96"/>
      <c r="AD71" s="96"/>
      <c r="AE71" s="96"/>
      <c r="AF71" s="96"/>
      <c r="AG71" s="96"/>
      <c r="AH71" s="96"/>
      <c r="AI71" s="96"/>
      <c r="AJ71" s="96"/>
      <c r="AK71" s="96"/>
      <c r="AL71" s="96"/>
      <c r="AM71" s="96"/>
      <c r="AN71" s="96"/>
      <c r="AO71" s="96"/>
      <c r="AP71" s="96"/>
      <c r="AQ71" s="96"/>
      <c r="AR71" s="96"/>
      <c r="AS71" s="96"/>
      <c r="AT71" s="96"/>
      <c r="AU71" s="96"/>
    </row>
    <row r="72" spans="1:47" x14ac:dyDescent="0.2">
      <c r="A72" s="96"/>
      <c r="B72" s="96"/>
      <c r="C72" s="96"/>
      <c r="D72" s="96"/>
      <c r="E72" s="96"/>
      <c r="F72" s="96"/>
      <c r="G72" s="96"/>
      <c r="H72" s="96"/>
      <c r="I72" s="96"/>
      <c r="J72" s="96"/>
      <c r="K72" s="96"/>
      <c r="L72" s="96"/>
      <c r="M72" s="96"/>
      <c r="N72" s="96"/>
      <c r="O72" s="96"/>
      <c r="P72" s="96"/>
      <c r="Q72" s="96"/>
      <c r="R72" s="96"/>
      <c r="S72" s="96"/>
      <c r="T72" s="96"/>
      <c r="U72" s="96"/>
      <c r="V72" s="96"/>
      <c r="W72" s="96"/>
      <c r="X72" s="96"/>
      <c r="Y72" s="96"/>
      <c r="Z72" s="96"/>
      <c r="AA72" s="96"/>
      <c r="AB72" s="96"/>
      <c r="AC72" s="96"/>
      <c r="AD72" s="96"/>
      <c r="AE72" s="96"/>
      <c r="AF72" s="96"/>
      <c r="AG72" s="96"/>
      <c r="AH72" s="96"/>
      <c r="AI72" s="96"/>
      <c r="AJ72" s="96"/>
      <c r="AK72" s="96"/>
      <c r="AL72" s="96"/>
      <c r="AM72" s="96"/>
      <c r="AN72" s="96"/>
      <c r="AO72" s="96"/>
      <c r="AP72" s="96"/>
      <c r="AQ72" s="96"/>
      <c r="AR72" s="96"/>
      <c r="AS72" s="96"/>
      <c r="AT72" s="96"/>
      <c r="AU72" s="96"/>
    </row>
    <row r="73" spans="1:47" x14ac:dyDescent="0.2">
      <c r="A73" s="96"/>
      <c r="B73" s="96"/>
      <c r="C73" s="96"/>
      <c r="D73" s="96"/>
      <c r="E73" s="96"/>
      <c r="F73" s="96"/>
      <c r="G73" s="96"/>
      <c r="H73" s="96"/>
      <c r="I73" s="96"/>
      <c r="J73" s="96"/>
      <c r="K73" s="96"/>
      <c r="L73" s="96"/>
      <c r="M73" s="96"/>
      <c r="N73" s="96"/>
      <c r="O73" s="96"/>
      <c r="P73" s="96"/>
      <c r="Q73" s="96"/>
      <c r="R73" s="96"/>
      <c r="S73" s="96"/>
      <c r="T73" s="96"/>
      <c r="U73" s="96"/>
      <c r="V73" s="96"/>
      <c r="W73" s="96"/>
      <c r="X73" s="96"/>
      <c r="Y73" s="96"/>
      <c r="Z73" s="96"/>
      <c r="AA73" s="96"/>
      <c r="AB73" s="96"/>
      <c r="AC73" s="96"/>
      <c r="AD73" s="96"/>
      <c r="AE73" s="96"/>
      <c r="AF73" s="96"/>
      <c r="AG73" s="96"/>
      <c r="AH73" s="96"/>
      <c r="AI73" s="96"/>
      <c r="AJ73" s="96"/>
      <c r="AK73" s="96"/>
      <c r="AL73" s="96"/>
      <c r="AM73" s="96"/>
      <c r="AN73" s="96"/>
      <c r="AO73" s="96"/>
      <c r="AP73" s="96"/>
      <c r="AQ73" s="96"/>
      <c r="AR73" s="96"/>
      <c r="AS73" s="96"/>
      <c r="AT73" s="96"/>
      <c r="AU73" s="96"/>
    </row>
    <row r="74" spans="1:47" x14ac:dyDescent="0.2">
      <c r="A74" s="96"/>
      <c r="B74" s="96"/>
      <c r="C74" s="96"/>
      <c r="D74" s="96"/>
      <c r="E74" s="96"/>
      <c r="F74" s="96"/>
      <c r="G74" s="96"/>
      <c r="H74" s="96"/>
      <c r="I74" s="96"/>
      <c r="J74" s="96"/>
      <c r="K74" s="96"/>
      <c r="L74" s="96"/>
      <c r="M74" s="96"/>
      <c r="N74" s="96"/>
      <c r="O74" s="96"/>
      <c r="P74" s="96"/>
      <c r="Q74" s="96"/>
      <c r="R74" s="96"/>
      <c r="S74" s="96"/>
      <c r="T74" s="96"/>
      <c r="U74" s="96"/>
      <c r="V74" s="96"/>
      <c r="W74" s="96"/>
      <c r="X74" s="96"/>
      <c r="Y74" s="96"/>
      <c r="Z74" s="96"/>
      <c r="AA74" s="96"/>
      <c r="AB74" s="96"/>
      <c r="AC74" s="96"/>
      <c r="AD74" s="96"/>
      <c r="AE74" s="96"/>
      <c r="AF74" s="96"/>
      <c r="AG74" s="96"/>
      <c r="AH74" s="96"/>
      <c r="AI74" s="96"/>
      <c r="AJ74" s="96"/>
      <c r="AK74" s="96"/>
      <c r="AL74" s="96"/>
      <c r="AM74" s="96"/>
      <c r="AN74" s="96"/>
      <c r="AO74" s="96"/>
      <c r="AP74" s="96"/>
      <c r="AQ74" s="96"/>
      <c r="AR74" s="96"/>
      <c r="AS74" s="96"/>
      <c r="AT74" s="96"/>
      <c r="AU74" s="96"/>
    </row>
    <row r="75" spans="1:47" x14ac:dyDescent="0.2">
      <c r="A75" s="96"/>
      <c r="B75" s="96"/>
      <c r="C75" s="96"/>
      <c r="D75" s="96"/>
      <c r="E75" s="96"/>
      <c r="F75" s="96"/>
      <c r="G75" s="96"/>
      <c r="H75" s="96"/>
      <c r="I75" s="96"/>
      <c r="J75" s="96"/>
      <c r="K75" s="96"/>
      <c r="L75" s="96"/>
      <c r="M75" s="96"/>
      <c r="N75" s="96"/>
      <c r="O75" s="96"/>
      <c r="P75" s="96"/>
      <c r="Q75" s="96"/>
      <c r="R75" s="96"/>
      <c r="S75" s="96"/>
      <c r="T75" s="96"/>
      <c r="U75" s="96"/>
      <c r="V75" s="96"/>
      <c r="W75" s="96"/>
      <c r="X75" s="96"/>
      <c r="Y75" s="96"/>
      <c r="Z75" s="96"/>
      <c r="AA75" s="96"/>
      <c r="AB75" s="96"/>
      <c r="AC75" s="96"/>
      <c r="AD75" s="96"/>
      <c r="AE75" s="96"/>
      <c r="AF75" s="96"/>
      <c r="AG75" s="96"/>
      <c r="AH75" s="96"/>
      <c r="AI75" s="96"/>
      <c r="AJ75" s="96"/>
      <c r="AK75" s="96"/>
      <c r="AL75" s="96"/>
      <c r="AM75" s="96"/>
      <c r="AN75" s="96"/>
      <c r="AO75" s="96"/>
      <c r="AP75" s="96"/>
      <c r="AQ75" s="96"/>
      <c r="AR75" s="96"/>
      <c r="AS75" s="96"/>
      <c r="AT75" s="96"/>
      <c r="AU75" s="96"/>
    </row>
    <row r="76" spans="1:47" x14ac:dyDescent="0.2">
      <c r="A76" s="96"/>
      <c r="B76" s="96"/>
      <c r="C76" s="96"/>
      <c r="D76" s="96"/>
      <c r="E76" s="96"/>
      <c r="F76" s="96"/>
      <c r="G76" s="96"/>
      <c r="H76" s="96"/>
      <c r="I76" s="96"/>
      <c r="J76" s="96"/>
      <c r="K76" s="96"/>
      <c r="L76" s="96"/>
      <c r="M76" s="96"/>
      <c r="N76" s="96"/>
      <c r="O76" s="96"/>
      <c r="P76" s="96"/>
      <c r="Q76" s="96"/>
      <c r="R76" s="96"/>
      <c r="S76" s="96"/>
      <c r="T76" s="96"/>
      <c r="U76" s="96"/>
      <c r="V76" s="96"/>
      <c r="W76" s="96"/>
      <c r="X76" s="96"/>
      <c r="Y76" s="96"/>
      <c r="Z76" s="96"/>
      <c r="AA76" s="96"/>
      <c r="AB76" s="96"/>
      <c r="AC76" s="96"/>
      <c r="AD76" s="96"/>
      <c r="AE76" s="96"/>
      <c r="AF76" s="96"/>
      <c r="AG76" s="96"/>
      <c r="AH76" s="96"/>
      <c r="AI76" s="96"/>
      <c r="AJ76" s="96"/>
      <c r="AK76" s="96"/>
      <c r="AL76" s="96"/>
      <c r="AM76" s="96"/>
      <c r="AN76" s="96"/>
      <c r="AO76" s="96"/>
      <c r="AP76" s="96"/>
      <c r="AQ76" s="96"/>
      <c r="AR76" s="96"/>
      <c r="AS76" s="96"/>
      <c r="AT76" s="96"/>
      <c r="AU76" s="96"/>
    </row>
    <row r="77" spans="1:47" x14ac:dyDescent="0.2">
      <c r="A77" s="96"/>
      <c r="B77" s="96"/>
      <c r="C77" s="96"/>
      <c r="D77" s="96"/>
      <c r="E77" s="96"/>
      <c r="F77" s="96"/>
      <c r="G77" s="96"/>
      <c r="H77" s="96"/>
      <c r="I77" s="96"/>
      <c r="J77" s="96"/>
      <c r="K77" s="96"/>
      <c r="L77" s="96"/>
      <c r="M77" s="96"/>
      <c r="N77" s="96"/>
      <c r="O77" s="96"/>
      <c r="P77" s="96"/>
      <c r="Q77" s="96"/>
      <c r="R77" s="96"/>
      <c r="S77" s="96"/>
      <c r="T77" s="96"/>
      <c r="U77" s="96"/>
      <c r="V77" s="96"/>
      <c r="W77" s="96"/>
      <c r="X77" s="96"/>
      <c r="Y77" s="96"/>
      <c r="Z77" s="96"/>
      <c r="AA77" s="96"/>
      <c r="AB77" s="96"/>
      <c r="AC77" s="96"/>
      <c r="AD77" s="96"/>
      <c r="AE77" s="96"/>
      <c r="AF77" s="96"/>
      <c r="AG77" s="96"/>
      <c r="AH77" s="96"/>
      <c r="AI77" s="96"/>
      <c r="AJ77" s="96"/>
      <c r="AK77" s="96"/>
      <c r="AL77" s="96"/>
      <c r="AM77" s="96"/>
      <c r="AN77" s="96"/>
      <c r="AO77" s="96"/>
      <c r="AP77" s="96"/>
      <c r="AQ77" s="96"/>
      <c r="AR77" s="96"/>
      <c r="AS77" s="96"/>
      <c r="AT77" s="96"/>
      <c r="AU77" s="96"/>
    </row>
    <row r="78" spans="1:47" x14ac:dyDescent="0.2">
      <c r="A78" s="96"/>
      <c r="B78" s="96"/>
      <c r="C78" s="96"/>
      <c r="D78" s="96"/>
      <c r="E78" s="96"/>
      <c r="F78" s="96"/>
      <c r="G78" s="96"/>
      <c r="H78" s="96"/>
      <c r="I78" s="96"/>
      <c r="J78" s="96"/>
      <c r="K78" s="96"/>
      <c r="L78" s="96"/>
      <c r="M78" s="96"/>
      <c r="N78" s="96"/>
      <c r="O78" s="96"/>
      <c r="P78" s="96"/>
      <c r="Q78" s="96"/>
      <c r="R78" s="96"/>
      <c r="S78" s="96"/>
      <c r="T78" s="96"/>
      <c r="U78" s="96"/>
      <c r="V78" s="96"/>
      <c r="W78" s="96"/>
      <c r="X78" s="96"/>
      <c r="Y78" s="96"/>
      <c r="Z78" s="96"/>
      <c r="AA78" s="96"/>
      <c r="AB78" s="96"/>
      <c r="AC78" s="96"/>
      <c r="AD78" s="96"/>
      <c r="AE78" s="96"/>
      <c r="AF78" s="96"/>
      <c r="AG78" s="96"/>
      <c r="AH78" s="96"/>
      <c r="AI78" s="96"/>
      <c r="AJ78" s="96"/>
      <c r="AK78" s="96"/>
      <c r="AL78" s="96"/>
      <c r="AM78" s="96"/>
      <c r="AN78" s="96"/>
      <c r="AO78" s="96"/>
      <c r="AP78" s="96"/>
      <c r="AQ78" s="96"/>
      <c r="AR78" s="96"/>
      <c r="AS78" s="96"/>
      <c r="AT78" s="96"/>
      <c r="AU78" s="96"/>
    </row>
    <row r="79" spans="1:47" x14ac:dyDescent="0.2">
      <c r="A79" s="96"/>
      <c r="B79" s="96"/>
      <c r="C79" s="96"/>
      <c r="D79" s="96"/>
      <c r="E79" s="96"/>
      <c r="F79" s="96"/>
      <c r="G79" s="96"/>
      <c r="H79" s="96"/>
      <c r="I79" s="96"/>
      <c r="J79" s="96"/>
      <c r="K79" s="96"/>
      <c r="L79" s="96"/>
      <c r="M79" s="96"/>
      <c r="N79" s="96"/>
      <c r="O79" s="96"/>
      <c r="P79" s="96"/>
      <c r="Q79" s="96"/>
      <c r="R79" s="96"/>
      <c r="S79" s="96"/>
      <c r="T79" s="96"/>
      <c r="U79" s="96"/>
      <c r="V79" s="96"/>
      <c r="W79" s="96"/>
      <c r="X79" s="96"/>
      <c r="Y79" s="96"/>
      <c r="Z79" s="96"/>
      <c r="AA79" s="96"/>
      <c r="AB79" s="96"/>
      <c r="AC79" s="96"/>
      <c r="AD79" s="96"/>
      <c r="AE79" s="96"/>
      <c r="AF79" s="96"/>
      <c r="AG79" s="96"/>
      <c r="AH79" s="96"/>
      <c r="AI79" s="96"/>
      <c r="AJ79" s="96"/>
      <c r="AK79" s="96"/>
      <c r="AL79" s="96"/>
      <c r="AM79" s="96"/>
      <c r="AN79" s="96"/>
      <c r="AO79" s="96"/>
      <c r="AP79" s="96"/>
      <c r="AQ79" s="96"/>
      <c r="AR79" s="96"/>
      <c r="AS79" s="96"/>
      <c r="AT79" s="96"/>
      <c r="AU79" s="96"/>
    </row>
    <row r="80" spans="1:47" x14ac:dyDescent="0.2">
      <c r="A80" s="96"/>
      <c r="B80" s="96"/>
      <c r="C80" s="96"/>
      <c r="D80" s="96"/>
      <c r="E80" s="96"/>
      <c r="F80" s="96"/>
      <c r="G80" s="96"/>
      <c r="H80" s="96"/>
      <c r="I80" s="96"/>
      <c r="J80" s="96"/>
      <c r="K80" s="96"/>
      <c r="L80" s="96"/>
      <c r="M80" s="96"/>
      <c r="N80" s="96"/>
      <c r="O80" s="96"/>
      <c r="P80" s="96"/>
      <c r="Q80" s="96"/>
      <c r="R80" s="96"/>
      <c r="S80" s="96"/>
      <c r="T80" s="96"/>
      <c r="U80" s="96"/>
      <c r="V80" s="96"/>
      <c r="W80" s="96"/>
      <c r="X80" s="96"/>
      <c r="Y80" s="96"/>
      <c r="Z80" s="96"/>
      <c r="AA80" s="96"/>
      <c r="AB80" s="96"/>
      <c r="AC80" s="96"/>
      <c r="AD80" s="96"/>
      <c r="AE80" s="96"/>
      <c r="AF80" s="96"/>
      <c r="AG80" s="96"/>
      <c r="AH80" s="96"/>
      <c r="AI80" s="96"/>
      <c r="AJ80" s="96"/>
      <c r="AK80" s="96"/>
      <c r="AL80" s="96"/>
      <c r="AM80" s="96"/>
      <c r="AN80" s="96"/>
      <c r="AO80" s="96"/>
      <c r="AP80" s="96"/>
      <c r="AQ80" s="96"/>
      <c r="AR80" s="96"/>
      <c r="AS80" s="96"/>
      <c r="AT80" s="96"/>
      <c r="AU80" s="96"/>
    </row>
    <row r="81" spans="1:47" x14ac:dyDescent="0.2">
      <c r="A81" s="96"/>
      <c r="B81" s="96"/>
      <c r="C81" s="96"/>
      <c r="D81" s="96"/>
      <c r="E81" s="96"/>
      <c r="F81" s="96"/>
      <c r="G81" s="96"/>
      <c r="H81" s="96"/>
      <c r="I81" s="96"/>
      <c r="J81" s="96"/>
      <c r="K81" s="96"/>
      <c r="L81" s="96"/>
      <c r="M81" s="96"/>
      <c r="N81" s="96"/>
      <c r="O81" s="96"/>
      <c r="P81" s="96"/>
      <c r="Q81" s="96"/>
      <c r="R81" s="96"/>
      <c r="S81" s="96"/>
      <c r="T81" s="96"/>
      <c r="U81" s="96"/>
      <c r="V81" s="96"/>
      <c r="W81" s="96"/>
      <c r="X81" s="96"/>
      <c r="Y81" s="96"/>
      <c r="Z81" s="96"/>
      <c r="AA81" s="96"/>
      <c r="AB81" s="96"/>
      <c r="AC81" s="96"/>
      <c r="AD81" s="96"/>
      <c r="AE81" s="96"/>
      <c r="AF81" s="96"/>
      <c r="AG81" s="96"/>
      <c r="AH81" s="96"/>
      <c r="AI81" s="96"/>
      <c r="AJ81" s="96"/>
      <c r="AK81" s="96"/>
      <c r="AL81" s="96"/>
      <c r="AM81" s="96"/>
      <c r="AN81" s="96"/>
      <c r="AO81" s="96"/>
      <c r="AP81" s="96"/>
      <c r="AQ81" s="96"/>
      <c r="AR81" s="96"/>
      <c r="AS81" s="96"/>
      <c r="AT81" s="96"/>
      <c r="AU81" s="96"/>
    </row>
    <row r="82" spans="1:47" x14ac:dyDescent="0.2">
      <c r="A82" s="96"/>
      <c r="B82" s="96"/>
      <c r="C82" s="96"/>
      <c r="D82" s="96"/>
      <c r="E82" s="96"/>
      <c r="F82" s="96"/>
      <c r="G82" s="96"/>
      <c r="H82" s="96"/>
      <c r="I82" s="96"/>
      <c r="J82" s="96"/>
      <c r="K82" s="96"/>
      <c r="L82" s="96"/>
      <c r="M82" s="96"/>
      <c r="N82" s="96"/>
      <c r="O82" s="96"/>
      <c r="P82" s="96"/>
      <c r="Q82" s="96"/>
      <c r="R82" s="96"/>
      <c r="S82" s="96"/>
      <c r="T82" s="96"/>
      <c r="U82" s="96"/>
      <c r="V82" s="96"/>
      <c r="W82" s="96"/>
      <c r="X82" s="96"/>
      <c r="Y82" s="96"/>
      <c r="Z82" s="96"/>
      <c r="AA82" s="96"/>
      <c r="AB82" s="96"/>
      <c r="AC82" s="96"/>
      <c r="AD82" s="96"/>
      <c r="AE82" s="96"/>
      <c r="AF82" s="96"/>
      <c r="AG82" s="96"/>
      <c r="AH82" s="96"/>
      <c r="AI82" s="96"/>
      <c r="AJ82" s="96"/>
      <c r="AK82" s="96"/>
      <c r="AL82" s="96"/>
      <c r="AM82" s="96"/>
      <c r="AN82" s="96"/>
      <c r="AO82" s="96"/>
      <c r="AP82" s="96"/>
      <c r="AQ82" s="96"/>
      <c r="AR82" s="96"/>
      <c r="AS82" s="96"/>
      <c r="AT82" s="96"/>
      <c r="AU82" s="96"/>
    </row>
  </sheetData>
  <sheetProtection algorithmName="SHA-512" hashValue="cYuH4/t+XuMGC9mM/Do45SlAlqT71ij4Nlz+zKxhWFkjiLeKMJtmy/IkFf9Viy0k6EafjrQJNci9OkAwYtpRrA==" saltValue="/QlFNwA0imw1H3r3gHj5lg==" spinCount="100000" sheet="1" objects="1" scenarios="1" selectLockedCells="1"/>
  <conditionalFormatting sqref="G23">
    <cfRule type="containsText" dxfId="32" priority="17" operator="containsText" text="Error">
      <formula>NOT(ISERROR(SEARCH("Error",G23)))</formula>
    </cfRule>
  </conditionalFormatting>
  <conditionalFormatting sqref="E20 E23">
    <cfRule type="duplicateValues" dxfId="31" priority="16"/>
  </conditionalFormatting>
  <conditionalFormatting sqref="G26">
    <cfRule type="containsText" dxfId="30" priority="15" operator="containsText" text="Error">
      <formula>NOT(ISERROR(SEARCH("Error",G26)))</formula>
    </cfRule>
  </conditionalFormatting>
  <conditionalFormatting sqref="E19">
    <cfRule type="expression" dxfId="29" priority="13">
      <formula>E19=0</formula>
    </cfRule>
    <cfRule type="expression" dxfId="28" priority="14">
      <formula>E19&gt;0</formula>
    </cfRule>
  </conditionalFormatting>
  <conditionalFormatting sqref="E22">
    <cfRule type="expression" dxfId="27" priority="11">
      <formula>E22=0</formula>
    </cfRule>
    <cfRule type="expression" dxfId="26" priority="12">
      <formula>E22&gt;0</formula>
    </cfRule>
  </conditionalFormatting>
  <conditionalFormatting sqref="E25">
    <cfRule type="expression" dxfId="25" priority="9">
      <formula>E25=0</formula>
    </cfRule>
    <cfRule type="expression" dxfId="24" priority="10">
      <formula>E25&gt;0</formula>
    </cfRule>
  </conditionalFormatting>
  <conditionalFormatting sqref="E35">
    <cfRule type="expression" dxfId="23" priority="7">
      <formula>E35="Yes"</formula>
    </cfRule>
    <cfRule type="expression" dxfId="22" priority="8">
      <formula>E35="No"</formula>
    </cfRule>
  </conditionalFormatting>
  <conditionalFormatting sqref="I33">
    <cfRule type="cellIs" dxfId="21" priority="5" operator="greaterThanOrEqual">
      <formula>0</formula>
    </cfRule>
    <cfRule type="cellIs" dxfId="20" priority="6" operator="lessThan">
      <formula>0</formula>
    </cfRule>
  </conditionalFormatting>
  <conditionalFormatting sqref="M19">
    <cfRule type="notContainsBlanks" dxfId="19" priority="4">
      <formula>LEN(TRIM(M19))&gt;0</formula>
    </cfRule>
  </conditionalFormatting>
  <conditionalFormatting sqref="M20">
    <cfRule type="notContainsBlanks" dxfId="18" priority="3">
      <formula>LEN(TRIM(M20))&gt;0</formula>
    </cfRule>
  </conditionalFormatting>
  <conditionalFormatting sqref="M21:M27">
    <cfRule type="notContainsBlanks" dxfId="17" priority="2">
      <formula>LEN(TRIM(M21))&gt;0</formula>
    </cfRule>
  </conditionalFormatting>
  <conditionalFormatting sqref="M28:M30">
    <cfRule type="notContainsBlanks" dxfId="16" priority="1">
      <formula>LEN(TRIM(M28))&gt;0</formula>
    </cfRule>
  </conditionalFormatting>
  <dataValidations count="1">
    <dataValidation type="list" allowBlank="1" showInputMessage="1" showErrorMessage="1" sqref="E25 E19 E22" xr:uid="{E9D30CDB-5E4A-4C48-853F-1DB6B2618E19}">
      <formula1>$M$18:$M$29</formula1>
    </dataValidation>
  </dataValidations>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allowBlank="1" showInputMessage="1" showErrorMessage="1" xr:uid="{71361309-936F-43D3-A625-C805BE163F73}">
          <x14:formula1>
            <xm:f>Calculations!$P$6:$P$7</xm:f>
          </x14:formula1>
          <xm:sqref>E35</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1A042F-A3A3-4C7E-B335-86F62F347565}">
  <dimension ref="A1:BN163"/>
  <sheetViews>
    <sheetView showZeros="0" zoomScaleNormal="100" workbookViewId="0"/>
  </sheetViews>
  <sheetFormatPr baseColWidth="10" defaultColWidth="8.83203125" defaultRowHeight="15" x14ac:dyDescent="0.2"/>
  <cols>
    <col min="2" max="2" width="3.83203125" customWidth="1"/>
    <col min="3" max="3" width="7.6640625" customWidth="1"/>
    <col min="4" max="4" width="8.1640625" customWidth="1"/>
    <col min="5" max="5" width="2.6640625" customWidth="1"/>
    <col min="6" max="6" width="10.33203125" customWidth="1"/>
    <col min="7" max="7" width="3.1640625" customWidth="1"/>
    <col min="8" max="8" width="48.1640625" customWidth="1"/>
    <col min="10" max="10" width="10.33203125" customWidth="1"/>
    <col min="11" max="11" width="3.5" customWidth="1"/>
    <col min="12" max="12" width="13.1640625" customWidth="1"/>
    <col min="13" max="13" width="3.33203125" customWidth="1"/>
    <col min="15" max="15" width="2.33203125" customWidth="1"/>
    <col min="19" max="19" width="21.5" customWidth="1"/>
    <col min="20" max="20" width="4.33203125" customWidth="1"/>
  </cols>
  <sheetData>
    <row r="1" spans="1:56" x14ac:dyDescent="0.2">
      <c r="A1" s="193"/>
      <c r="B1" s="193"/>
      <c r="C1" s="193"/>
      <c r="D1" s="193"/>
      <c r="E1" s="193"/>
      <c r="F1" s="193"/>
      <c r="G1" s="193"/>
      <c r="H1" s="193"/>
      <c r="I1" s="193"/>
      <c r="J1" s="193"/>
      <c r="K1" s="193"/>
      <c r="L1" s="193"/>
      <c r="M1" s="193"/>
      <c r="N1" s="193"/>
      <c r="O1" s="193"/>
      <c r="P1" s="193"/>
      <c r="Q1" s="193"/>
      <c r="R1" s="193"/>
      <c r="S1" s="193"/>
      <c r="T1" s="193"/>
      <c r="U1" s="193"/>
      <c r="V1" s="193"/>
      <c r="W1" s="193"/>
      <c r="X1" s="193"/>
      <c r="Y1" s="193"/>
      <c r="Z1" s="193"/>
      <c r="AA1" s="193"/>
      <c r="AB1" s="193"/>
      <c r="AC1" s="193"/>
      <c r="AD1" s="193"/>
      <c r="AE1" s="193"/>
      <c r="AF1" s="193"/>
      <c r="AG1" s="193"/>
      <c r="AH1" s="193"/>
      <c r="AI1" s="193"/>
      <c r="AJ1" s="193"/>
      <c r="AK1" s="193"/>
      <c r="AL1" s="193"/>
      <c r="AM1" s="193"/>
      <c r="AN1" s="193"/>
      <c r="AO1" s="193"/>
      <c r="AP1" s="193"/>
      <c r="AQ1" s="193"/>
      <c r="AR1" s="193"/>
      <c r="AS1" s="193"/>
      <c r="AT1" s="193"/>
      <c r="AU1" s="193"/>
      <c r="AV1" s="193"/>
      <c r="AW1" s="193"/>
      <c r="AX1" s="193"/>
      <c r="AY1" s="193"/>
      <c r="AZ1" s="193"/>
      <c r="BA1" s="193"/>
      <c r="BB1" s="193"/>
      <c r="BC1" s="193"/>
      <c r="BD1" s="193"/>
    </row>
    <row r="2" spans="1:56" ht="29" x14ac:dyDescent="0.35">
      <c r="A2" s="193"/>
      <c r="B2" s="193"/>
      <c r="C2" s="193"/>
      <c r="D2" s="193"/>
      <c r="E2" s="193"/>
      <c r="F2" s="193"/>
      <c r="G2" s="193"/>
      <c r="H2" s="265" t="s">
        <v>221</v>
      </c>
      <c r="I2" s="193"/>
      <c r="J2" s="193"/>
      <c r="K2" s="193"/>
      <c r="L2" s="193"/>
      <c r="M2" s="193"/>
      <c r="N2" s="193"/>
      <c r="O2" s="193"/>
      <c r="P2" s="193"/>
      <c r="Q2" s="193"/>
      <c r="R2" s="193"/>
      <c r="S2" s="193"/>
      <c r="T2" s="193"/>
      <c r="U2" s="193"/>
      <c r="V2" s="193"/>
      <c r="W2" s="193"/>
      <c r="X2" s="193"/>
      <c r="Y2" s="193"/>
      <c r="Z2" s="193"/>
      <c r="AA2" s="193"/>
      <c r="AB2" s="193"/>
      <c r="AC2" s="193"/>
      <c r="AD2" s="193"/>
      <c r="AE2" s="193"/>
      <c r="AF2" s="193"/>
      <c r="AG2" s="193"/>
      <c r="AH2" s="193"/>
      <c r="AI2" s="193"/>
      <c r="AJ2" s="193"/>
      <c r="AK2" s="193"/>
      <c r="AL2" s="193"/>
      <c r="AM2" s="193"/>
      <c r="AN2" s="193"/>
      <c r="AO2" s="193"/>
      <c r="AP2" s="193"/>
      <c r="AQ2" s="193"/>
      <c r="AR2" s="193"/>
      <c r="AS2" s="193"/>
      <c r="AT2" s="193"/>
      <c r="AU2" s="193"/>
      <c r="AV2" s="193"/>
      <c r="AW2" s="193"/>
      <c r="AX2" s="193"/>
      <c r="AY2" s="193"/>
      <c r="AZ2" s="193"/>
      <c r="BA2" s="193"/>
      <c r="BB2" s="193"/>
      <c r="BC2" s="193"/>
      <c r="BD2" s="193"/>
    </row>
    <row r="3" spans="1:56" x14ac:dyDescent="0.2">
      <c r="A3" s="193"/>
      <c r="B3" s="193"/>
      <c r="C3" s="193"/>
      <c r="D3" s="193"/>
      <c r="E3" s="193"/>
      <c r="F3" s="193"/>
      <c r="G3" s="193"/>
      <c r="H3" s="193"/>
      <c r="I3" s="193"/>
      <c r="J3" s="193"/>
      <c r="K3" s="193"/>
      <c r="L3" s="193"/>
      <c r="M3" s="193"/>
      <c r="N3" s="193"/>
      <c r="O3" s="193"/>
      <c r="P3" s="193"/>
      <c r="Q3" s="193"/>
      <c r="R3" s="193"/>
      <c r="S3" s="193"/>
      <c r="T3" s="193"/>
      <c r="U3" s="193"/>
      <c r="V3" s="193"/>
      <c r="W3" s="193"/>
      <c r="X3" s="193"/>
      <c r="Y3" s="193"/>
      <c r="Z3" s="193"/>
      <c r="AA3" s="193"/>
      <c r="AB3" s="193"/>
      <c r="AC3" s="193"/>
      <c r="AD3" s="193"/>
      <c r="AE3" s="193"/>
      <c r="AF3" s="193"/>
      <c r="AG3" s="193"/>
      <c r="AH3" s="193"/>
      <c r="AI3" s="193"/>
      <c r="AJ3" s="193"/>
      <c r="AK3" s="193"/>
      <c r="AL3" s="193"/>
      <c r="AM3" s="193"/>
      <c r="AN3" s="193"/>
      <c r="AO3" s="193"/>
      <c r="AP3" s="193"/>
      <c r="AQ3" s="193"/>
      <c r="AR3" s="193"/>
      <c r="AS3" s="193"/>
      <c r="AT3" s="193"/>
      <c r="AU3" s="193"/>
      <c r="AV3" s="193"/>
      <c r="AW3" s="193"/>
      <c r="AX3" s="193"/>
      <c r="AY3" s="193"/>
      <c r="AZ3" s="193"/>
      <c r="BA3" s="193"/>
      <c r="BB3" s="193"/>
      <c r="BC3" s="193"/>
      <c r="BD3" s="193"/>
    </row>
    <row r="4" spans="1:56" ht="19" x14ac:dyDescent="0.25">
      <c r="A4" s="193"/>
      <c r="B4" s="293"/>
      <c r="C4" s="293"/>
      <c r="D4" s="293"/>
      <c r="E4" s="293"/>
      <c r="F4" s="293"/>
      <c r="G4" s="293"/>
      <c r="H4" s="293"/>
      <c r="I4" s="293"/>
      <c r="J4" s="293"/>
      <c r="K4" s="291"/>
      <c r="L4" s="193"/>
      <c r="M4" s="193"/>
      <c r="N4" s="193"/>
      <c r="O4" s="193"/>
      <c r="P4" s="193"/>
      <c r="Q4" s="193"/>
      <c r="R4" s="193"/>
      <c r="S4" s="193"/>
      <c r="T4" s="193"/>
      <c r="U4" s="193"/>
      <c r="V4" s="193"/>
      <c r="W4" s="193"/>
      <c r="X4" s="193"/>
      <c r="Y4" s="193"/>
      <c r="Z4" s="193"/>
      <c r="AA4" s="193"/>
      <c r="AB4" s="193"/>
      <c r="AC4" s="193"/>
      <c r="AD4" s="193"/>
      <c r="AE4" s="193"/>
      <c r="AF4" s="193"/>
      <c r="AG4" s="193"/>
      <c r="AH4" s="193"/>
      <c r="AI4" s="193"/>
      <c r="AJ4" s="193"/>
      <c r="AK4" s="193"/>
      <c r="AL4" s="193"/>
      <c r="AM4" s="193"/>
      <c r="AN4" s="193"/>
      <c r="AO4" s="193"/>
      <c r="AP4" s="193"/>
      <c r="AQ4" s="193"/>
      <c r="AR4" s="193"/>
      <c r="AS4" s="193"/>
      <c r="AT4" s="193"/>
      <c r="AU4" s="193"/>
      <c r="AV4" s="193"/>
      <c r="AW4" s="193"/>
      <c r="AX4" s="193"/>
      <c r="AY4" s="193"/>
      <c r="AZ4" s="193"/>
      <c r="BA4" s="193"/>
      <c r="BB4" s="193"/>
      <c r="BC4" s="193"/>
      <c r="BD4" s="193"/>
    </row>
    <row r="5" spans="1:56" ht="15.5" customHeight="1" x14ac:dyDescent="0.25">
      <c r="A5" s="193"/>
      <c r="B5" s="195" t="str">
        <f>IF(Calculations!$E$40="Yes",'Final feedback Data'!B5,"")</f>
        <v/>
      </c>
      <c r="C5" s="292" t="str">
        <f>IF(Calculations!$E$40="Yes",'Final feedback Data'!C5,"")</f>
        <v/>
      </c>
      <c r="D5" s="293"/>
      <c r="E5" s="293"/>
      <c r="F5" s="293"/>
      <c r="G5" s="292" t="str">
        <f>IF(Calculations!$E$40="Yes",'Final feedback Data'!G5,"")</f>
        <v/>
      </c>
      <c r="H5" s="292" t="str">
        <f>IF(Calculations!$E$40="Yes",'Final feedback Data'!H5,"")</f>
        <v/>
      </c>
      <c r="I5" s="291" t="str">
        <f>IF(Calculations!$E$40="Yes",'Final feedback Data'!I5,"")</f>
        <v/>
      </c>
      <c r="J5" s="291" t="str">
        <f>IF(Calculations!$E$40="Yes",'Final feedback Data'!J5,"")</f>
        <v/>
      </c>
      <c r="K5" s="291" t="str">
        <f>IF(Calculations!$E$40="Yes",'Final feedback Data'!K5,"")</f>
        <v/>
      </c>
      <c r="L5" s="193" t="str">
        <f>IF(Calculations!$E$40="Yes",'Final feedback Data'!L5,"")</f>
        <v/>
      </c>
      <c r="M5" s="193" t="str">
        <f>IF(Calculations!$E$40="Yes",'Final feedback Data'!M5,"")</f>
        <v/>
      </c>
      <c r="N5" s="193" t="str">
        <f>IF(Calculations!$E$40="Yes",'Final feedback Data'!N5,"")</f>
        <v/>
      </c>
      <c r="O5" s="193" t="str">
        <f>IF(Calculations!$E$40="Yes",'Final feedback Data'!O5,"")</f>
        <v/>
      </c>
      <c r="P5" s="193" t="str">
        <f>IF(Calculations!$E$40="Yes",'Final feedback Data'!P5,"")</f>
        <v/>
      </c>
      <c r="Q5" s="193" t="str">
        <f>IF(Calculations!$E$40="Yes",'Final feedback Data'!Q5,"")</f>
        <v/>
      </c>
      <c r="R5" s="193" t="str">
        <f>IF(Calculations!$E$40="Yes",'Final feedback Data'!R5,"")</f>
        <v/>
      </c>
      <c r="S5" s="193" t="str">
        <f>IF(Calculations!$E$40="Yes",'Final feedback Data'!S5,"")</f>
        <v/>
      </c>
      <c r="T5" s="193"/>
      <c r="U5" s="193"/>
      <c r="V5" s="193"/>
      <c r="W5" s="193"/>
      <c r="X5" s="193"/>
      <c r="Y5" s="193"/>
      <c r="Z5" s="193"/>
      <c r="AA5" s="193"/>
      <c r="AB5" s="193"/>
      <c r="AC5" s="193"/>
      <c r="AD5" s="193"/>
      <c r="AE5" s="193"/>
      <c r="AF5" s="193"/>
      <c r="AG5" s="193"/>
      <c r="AH5" s="193"/>
      <c r="AI5" s="193"/>
      <c r="AJ5" s="193"/>
      <c r="AK5" s="193"/>
      <c r="AL5" s="193"/>
      <c r="AM5" s="193"/>
      <c r="AN5" s="193"/>
      <c r="AO5" s="193"/>
      <c r="AP5" s="193"/>
      <c r="AQ5" s="193"/>
      <c r="AR5" s="193"/>
      <c r="AS5" s="193"/>
      <c r="AT5" s="193"/>
      <c r="AU5" s="193"/>
      <c r="AV5" s="193"/>
      <c r="AW5" s="193"/>
      <c r="AX5" s="193"/>
      <c r="AY5" s="193"/>
      <c r="AZ5" s="193"/>
      <c r="BA5" s="193"/>
      <c r="BB5" s="193"/>
      <c r="BC5" s="193"/>
      <c r="BD5" s="193"/>
    </row>
    <row r="6" spans="1:56" ht="19" x14ac:dyDescent="0.25">
      <c r="A6" s="193"/>
      <c r="B6" s="195" t="str">
        <f>IF(Calculations!$E$40="Yes",'Final feedback Data'!B6,"")</f>
        <v/>
      </c>
      <c r="C6" s="195" t="str">
        <f>IF(Calculations!$E$40="Yes",'Final feedback Data'!C6,"")</f>
        <v/>
      </c>
      <c r="D6" s="293" t="str">
        <f>IF(Calculations!$E$40="Yes",'Final feedback Data'!D6,"")</f>
        <v/>
      </c>
      <c r="E6" s="293" t="str">
        <f>IF(Calculations!$E$40="Yes",'Final feedback Data'!E6,"")</f>
        <v/>
      </c>
      <c r="F6" s="293"/>
      <c r="G6" s="293"/>
      <c r="H6" s="293"/>
      <c r="I6" s="291" t="str">
        <f>IF(Calculations!$E$40="Yes",'Final feedback Data'!I6,"")</f>
        <v/>
      </c>
      <c r="J6" s="291" t="str">
        <f>IF(Calculations!$E$40="Yes",'Final feedback Data'!J6,"")</f>
        <v/>
      </c>
      <c r="K6" s="291" t="str">
        <f>IF(Calculations!$E$40="Yes",'Final feedback Data'!K6,"")</f>
        <v/>
      </c>
      <c r="L6" s="193" t="str">
        <f>IF(Calculations!$E$40="Yes",'Final feedback Data'!L6,"")</f>
        <v/>
      </c>
      <c r="M6" s="193" t="str">
        <f>IF(Calculations!$E$40="Yes",'Final feedback Data'!M6,"")</f>
        <v/>
      </c>
      <c r="N6" s="193" t="str">
        <f>IF(Calculations!$E$40="Yes",'Final feedback Data'!N6,"")</f>
        <v/>
      </c>
      <c r="O6" s="193" t="str">
        <f>IF(Calculations!$E$40="Yes",'Final feedback Data'!O6,"")</f>
        <v/>
      </c>
      <c r="P6" s="193" t="str">
        <f>IF(Calculations!$E$40="Yes",'Final feedback Data'!P6,"")</f>
        <v/>
      </c>
      <c r="Q6" s="193" t="str">
        <f>IF(Calculations!$E$40="Yes",'Final feedback Data'!Q6,"")</f>
        <v/>
      </c>
      <c r="R6" s="193" t="str">
        <f>IF(Calculations!$E$40="Yes",'Final feedback Data'!R6,"")</f>
        <v/>
      </c>
      <c r="S6" s="193" t="str">
        <f>IF(Calculations!$E$40="Yes",'Final feedback Data'!S6,"")</f>
        <v/>
      </c>
      <c r="T6" s="193"/>
      <c r="U6" s="193"/>
      <c r="V6" s="193"/>
      <c r="W6" s="193"/>
      <c r="X6" s="193"/>
      <c r="Y6" s="193"/>
      <c r="Z6" s="193"/>
      <c r="AA6" s="193"/>
      <c r="AB6" s="193"/>
      <c r="AC6" s="193"/>
      <c r="AD6" s="193"/>
      <c r="AE6" s="193"/>
      <c r="AF6" s="193"/>
      <c r="AG6" s="193"/>
      <c r="AH6" s="193"/>
      <c r="AI6" s="193"/>
      <c r="AJ6" s="193"/>
      <c r="AK6" s="193"/>
      <c r="AL6" s="193"/>
      <c r="AM6" s="193"/>
      <c r="AN6" s="193"/>
      <c r="AO6" s="193"/>
      <c r="AP6" s="193"/>
      <c r="AQ6" s="193"/>
      <c r="AR6" s="193"/>
      <c r="AS6" s="193"/>
      <c r="AT6" s="193"/>
      <c r="AU6" s="193"/>
      <c r="AV6" s="193"/>
      <c r="AW6" s="193"/>
      <c r="AX6" s="193"/>
      <c r="AY6" s="193"/>
      <c r="AZ6" s="193"/>
      <c r="BA6" s="193"/>
      <c r="BB6" s="193"/>
      <c r="BC6" s="193"/>
      <c r="BD6" s="193"/>
    </row>
    <row r="7" spans="1:56" ht="19" x14ac:dyDescent="0.25">
      <c r="A7" s="193"/>
      <c r="B7" s="195" t="str">
        <f>IF(Calculations!$E$40="Yes",'Final feedback Data'!B7,"")</f>
        <v/>
      </c>
      <c r="C7" s="292" t="str">
        <f>IF(Calculations!$E$40="Yes",'Final feedback Data'!C8,"")</f>
        <v/>
      </c>
      <c r="D7" s="293"/>
      <c r="E7" s="293"/>
      <c r="F7" s="293"/>
      <c r="G7" s="293"/>
      <c r="H7" s="293"/>
      <c r="I7" s="291"/>
      <c r="J7" s="291"/>
      <c r="K7" s="291"/>
      <c r="L7" s="193" t="str">
        <f>IF(Calculations!$E$40="Yes",'Final feedback Data'!L7,"")</f>
        <v/>
      </c>
      <c r="M7" s="193" t="str">
        <f>IF(Calculations!$E$40="Yes",'Final feedback Data'!M7,"")</f>
        <v/>
      </c>
      <c r="N7" s="193" t="str">
        <f>IF(Calculations!$E$40="Yes",'Final feedback Data'!N7,"")</f>
        <v/>
      </c>
      <c r="O7" s="193" t="str">
        <f>IF(Calculations!$E$40="Yes",'Final feedback Data'!O7,"")</f>
        <v/>
      </c>
      <c r="P7" s="193" t="str">
        <f>IF(Calculations!$E$40="Yes",'Final feedback Data'!P7,"")</f>
        <v/>
      </c>
      <c r="Q7" s="193" t="str">
        <f>IF(Calculations!$E$40="Yes",'Final feedback Data'!Q7,"")</f>
        <v/>
      </c>
      <c r="R7" s="193" t="str">
        <f>IF(Calculations!$E$40="Yes",'Final feedback Data'!R7,"")</f>
        <v/>
      </c>
      <c r="S7" s="193" t="str">
        <f>IF(Calculations!$E$40="Yes",'Final feedback Data'!S7,"")</f>
        <v/>
      </c>
      <c r="T7" s="193"/>
      <c r="U7" s="193"/>
      <c r="V7" s="193"/>
      <c r="W7" s="193"/>
      <c r="X7" s="193"/>
      <c r="Y7" s="193"/>
      <c r="Z7" s="193"/>
      <c r="AA7" s="193"/>
      <c r="AB7" s="193"/>
      <c r="AC7" s="193"/>
      <c r="AD7" s="193"/>
      <c r="AE7" s="193"/>
      <c r="AF7" s="193"/>
      <c r="AG7" s="193"/>
      <c r="AH7" s="193"/>
      <c r="AI7" s="193"/>
      <c r="AJ7" s="193"/>
      <c r="AK7" s="193"/>
      <c r="AL7" s="193"/>
      <c r="AM7" s="193"/>
      <c r="AN7" s="193"/>
      <c r="AO7" s="193"/>
      <c r="AP7" s="193"/>
      <c r="AQ7" s="193"/>
      <c r="AR7" s="193"/>
      <c r="AS7" s="193"/>
      <c r="AT7" s="193"/>
      <c r="AU7" s="193"/>
      <c r="AV7" s="193"/>
      <c r="AW7" s="193"/>
      <c r="AX7" s="193"/>
      <c r="AY7" s="193"/>
      <c r="AZ7" s="193"/>
      <c r="BA7" s="193"/>
      <c r="BB7" s="193"/>
      <c r="BC7" s="193"/>
      <c r="BD7" s="193"/>
    </row>
    <row r="8" spans="1:56" ht="15.5" customHeight="1" x14ac:dyDescent="0.2">
      <c r="A8" s="193"/>
      <c r="B8" s="195" t="str">
        <f>IF(Calculations!$E$40="Yes",'Final feedback Data'!B8,"")</f>
        <v/>
      </c>
      <c r="C8" s="195"/>
      <c r="D8" s="195"/>
      <c r="E8" s="195"/>
      <c r="F8" s="195"/>
      <c r="G8" s="195"/>
      <c r="H8" s="195"/>
      <c r="I8" s="291"/>
      <c r="J8" s="291" t="str">
        <f>IF(Calculations!$E$40="Yes",'Final feedback Data'!J8,"")</f>
        <v/>
      </c>
      <c r="K8" s="291" t="str">
        <f>IF(Calculations!$E$40="Yes",'Final feedback Data'!K8,"")</f>
        <v/>
      </c>
      <c r="L8" s="193" t="str">
        <f>IF(Calculations!$E$40="Yes",'Final feedback Data'!L8,"")</f>
        <v/>
      </c>
      <c r="M8" s="193" t="str">
        <f>IF(Calculations!$E$40="Yes",'Final feedback Data'!M8,"")</f>
        <v/>
      </c>
      <c r="N8" s="193" t="str">
        <f>IF(Calculations!$E$40="Yes",'Final feedback Data'!N8,"")</f>
        <v/>
      </c>
      <c r="O8" s="193" t="str">
        <f>IF(Calculations!$E$40="Yes",'Final feedback Data'!O8,"")</f>
        <v/>
      </c>
      <c r="P8" s="193" t="str">
        <f>IF(Calculations!$E$40="Yes",'Final feedback Data'!P8,"")</f>
        <v/>
      </c>
      <c r="Q8" s="193" t="str">
        <f>IF(Calculations!$E$40="Yes",'Final feedback Data'!Q8,"")</f>
        <v/>
      </c>
      <c r="R8" s="193" t="str">
        <f>IF(Calculations!$E$40="Yes",'Final feedback Data'!R8,"")</f>
        <v/>
      </c>
      <c r="S8" s="193" t="str">
        <f>IF(Calculations!$E$40="Yes",'Final feedback Data'!S8,"")</f>
        <v/>
      </c>
      <c r="T8" s="193"/>
      <c r="U8" s="193"/>
      <c r="V8" s="193"/>
      <c r="W8" s="193"/>
      <c r="X8" s="193"/>
      <c r="Y8" s="193"/>
      <c r="Z8" s="193"/>
      <c r="AA8" s="193"/>
      <c r="AB8" s="193"/>
      <c r="AC8" s="193"/>
      <c r="AD8" s="193"/>
      <c r="AE8" s="193"/>
      <c r="AF8" s="193"/>
      <c r="AG8" s="193"/>
      <c r="AH8" s="193"/>
      <c r="AI8" s="193"/>
      <c r="AJ8" s="193"/>
      <c r="AK8" s="193"/>
      <c r="AL8" s="193"/>
      <c r="AM8" s="193"/>
      <c r="AN8" s="193"/>
      <c r="AO8" s="193"/>
      <c r="AP8" s="193"/>
      <c r="AQ8" s="193"/>
      <c r="AR8" s="193"/>
      <c r="AS8" s="193"/>
      <c r="AT8" s="193"/>
      <c r="AU8" s="193"/>
      <c r="AV8" s="193"/>
      <c r="AW8" s="193"/>
      <c r="AX8" s="193"/>
      <c r="AY8" s="193"/>
      <c r="AZ8" s="193"/>
      <c r="BA8" s="193"/>
      <c r="BB8" s="193"/>
      <c r="BC8" s="193"/>
      <c r="BD8" s="193"/>
    </row>
    <row r="9" spans="1:56" ht="24" customHeight="1" x14ac:dyDescent="0.2">
      <c r="A9" s="193"/>
      <c r="B9" s="193" t="str">
        <f>IF(Calculations!$E$40="Yes",'Final feedback Data'!B9,"")</f>
        <v/>
      </c>
      <c r="C9" s="193" t="str">
        <f>IF(Calculations!$E$40="Yes",'Final feedback Data'!C9,"")</f>
        <v/>
      </c>
      <c r="D9" s="193" t="str">
        <f>IF(Calculations!$E$40="Yes",'Final feedback Data'!D9,"")</f>
        <v/>
      </c>
      <c r="E9" s="193" t="str">
        <f>IF(Calculations!$E$40="Yes",'Final feedback Data'!E9,"")</f>
        <v/>
      </c>
      <c r="F9" s="193" t="str">
        <f>IF(Calculations!$E$40="Yes",'Final feedback Data'!F9,"")</f>
        <v/>
      </c>
      <c r="G9" s="193" t="str">
        <f>IF(Calculations!$E$40="Yes",'Final feedback Data'!G9,"")</f>
        <v/>
      </c>
      <c r="H9" s="193" t="str">
        <f>IF(Calculations!$E$40="Yes",'Final feedback Data'!H9,"")</f>
        <v/>
      </c>
      <c r="I9" s="193" t="str">
        <f>IF(Calculations!$E$40="Yes",'Final feedback Data'!I9,"")</f>
        <v/>
      </c>
      <c r="J9" s="193" t="str">
        <f>IF(Calculations!$E$40="Yes",'Final feedback Data'!J9,"")</f>
        <v/>
      </c>
      <c r="K9" s="193" t="str">
        <f>IF(Calculations!$E$40="Yes",'Final feedback Data'!K9,"")</f>
        <v/>
      </c>
      <c r="L9" s="193" t="str">
        <f>IF(Calculations!$E$40="Yes",'Final feedback Data'!L9,"")</f>
        <v/>
      </c>
      <c r="M9" s="193" t="str">
        <f>IF(Calculations!$E$40="Yes",'Final feedback Data'!M9,"")</f>
        <v/>
      </c>
      <c r="N9" s="193" t="str">
        <f>IF(Calculations!$E$40="Yes",'Final feedback Data'!N9,"")</f>
        <v/>
      </c>
      <c r="O9" s="193" t="str">
        <f>IF(Calculations!$E$40="Yes",'Final feedback Data'!O9,"")</f>
        <v/>
      </c>
      <c r="P9" s="193" t="str">
        <f>IF(Calculations!$E$40="Yes",'Final feedback Data'!P9,"")</f>
        <v/>
      </c>
      <c r="Q9" s="193" t="str">
        <f>IF(Calculations!$E$40="Yes",'Final feedback Data'!Q9,"")</f>
        <v/>
      </c>
      <c r="R9" s="193" t="str">
        <f>IF(Calculations!$E$40="Yes",'Final feedback Data'!R9,"")</f>
        <v/>
      </c>
      <c r="S9" s="193" t="str">
        <f>IF(Calculations!$E$40="Yes",'Final feedback Data'!S9,"")</f>
        <v/>
      </c>
      <c r="T9" s="193"/>
      <c r="U9" s="193"/>
      <c r="V9" s="193"/>
      <c r="W9" s="193"/>
      <c r="X9" s="193"/>
      <c r="Y9" s="193"/>
      <c r="Z9" s="193"/>
      <c r="AA9" s="193"/>
      <c r="AB9" s="193"/>
      <c r="AC9" s="193"/>
      <c r="AD9" s="193"/>
      <c r="AE9" s="193"/>
      <c r="AF9" s="193"/>
      <c r="AG9" s="193"/>
      <c r="AH9" s="193"/>
      <c r="AI9" s="193"/>
      <c r="AJ9" s="193"/>
      <c r="AK9" s="193"/>
      <c r="AL9" s="193"/>
      <c r="AM9" s="193"/>
      <c r="AN9" s="193"/>
      <c r="AO9" s="193"/>
      <c r="AP9" s="193"/>
      <c r="AQ9" s="193"/>
      <c r="AR9" s="193"/>
      <c r="AS9" s="193"/>
      <c r="AT9" s="193"/>
      <c r="AU9" s="193"/>
      <c r="AV9" s="193"/>
      <c r="AW9" s="193"/>
      <c r="AX9" s="193"/>
      <c r="AY9" s="193"/>
      <c r="AZ9" s="193"/>
      <c r="BA9" s="193"/>
      <c r="BB9" s="193"/>
      <c r="BC9" s="193"/>
      <c r="BD9" s="193"/>
    </row>
    <row r="10" spans="1:56" ht="29" x14ac:dyDescent="0.35">
      <c r="A10" s="193"/>
      <c r="B10" s="193" t="str">
        <f>IF(Calculations!$E$40="Yes",'Final feedback Data'!B10,"")</f>
        <v/>
      </c>
      <c r="C10" s="193" t="str">
        <f>IF(Calculations!$E$40="Yes",'Final feedback Data'!C10,"")</f>
        <v/>
      </c>
      <c r="D10" s="193" t="str">
        <f>IF(Calculations!$E$40="Yes",'Final feedback Data'!D10,"")</f>
        <v/>
      </c>
      <c r="E10" s="193" t="str">
        <f>IF(Calculations!$E$40="Yes",'Final feedback Data'!E10,"")</f>
        <v/>
      </c>
      <c r="F10" s="193" t="str">
        <f>IF(Calculations!$E$40="Yes",'Final feedback Data'!F10,"")</f>
        <v/>
      </c>
      <c r="G10" s="193" t="str">
        <f>IF(Calculations!$E$40="Yes",'Final feedback Data'!G10,"")</f>
        <v/>
      </c>
      <c r="H10" s="265" t="str">
        <f>IF(Calculations!$E$40="Yes",'Final feedback Data'!B11,"")</f>
        <v/>
      </c>
      <c r="I10" s="193" t="str">
        <f>IF(Calculations!$E$40="Yes",'Final feedback Data'!I10,"")</f>
        <v/>
      </c>
      <c r="J10" s="193" t="str">
        <f>IF(Calculations!$E$40="Yes",'Final feedback Data'!J10,"")</f>
        <v/>
      </c>
      <c r="K10" s="193" t="str">
        <f>IF(Calculations!$E$40="Yes",'Final feedback Data'!K10,"")</f>
        <v/>
      </c>
      <c r="L10" s="193" t="str">
        <f>IF(Calculations!$E$40="Yes",'Final feedback Data'!L10,"")</f>
        <v/>
      </c>
      <c r="M10" s="193" t="str">
        <f>IF(Calculations!$E$40="Yes",'Final feedback Data'!M10,"")</f>
        <v/>
      </c>
      <c r="N10" s="193" t="str">
        <f>IF(Calculations!$E$40="Yes",'Final feedback Data'!N10,"")</f>
        <v/>
      </c>
      <c r="O10" s="193" t="str">
        <f>IF(Calculations!$E$40="Yes",'Final feedback Data'!O10,"")</f>
        <v/>
      </c>
      <c r="P10" s="193" t="str">
        <f>IF(Calculations!$E$40="Yes",'Final feedback Data'!P10,"")</f>
        <v/>
      </c>
      <c r="Q10" s="193" t="str">
        <f>IF(Calculations!$E$40="Yes",'Final feedback Data'!Q10,"")</f>
        <v/>
      </c>
      <c r="R10" s="193" t="str">
        <f>IF(Calculations!$E$40="Yes",'Final feedback Data'!R10,"")</f>
        <v/>
      </c>
      <c r="S10" s="193" t="str">
        <f>IF(Calculations!$E$40="Yes",'Final feedback Data'!S10,"")</f>
        <v/>
      </c>
      <c r="T10" s="193"/>
      <c r="U10" s="193"/>
      <c r="V10" s="193"/>
      <c r="W10" s="193"/>
      <c r="X10" s="193"/>
      <c r="Y10" s="193"/>
      <c r="Z10" s="193"/>
      <c r="AA10" s="193"/>
      <c r="AB10" s="193"/>
      <c r="AC10" s="193"/>
      <c r="AD10" s="193"/>
      <c r="AE10" s="193"/>
      <c r="AF10" s="193"/>
      <c r="AG10" s="193"/>
      <c r="AH10" s="193"/>
      <c r="AI10" s="193"/>
      <c r="AJ10" s="193"/>
      <c r="AK10" s="193"/>
      <c r="AL10" s="193"/>
      <c r="AM10" s="193"/>
      <c r="AN10" s="193"/>
      <c r="AO10" s="193"/>
      <c r="AP10" s="193"/>
      <c r="AQ10" s="193"/>
      <c r="AR10" s="193"/>
      <c r="AS10" s="193"/>
      <c r="AT10" s="193"/>
      <c r="AU10" s="193"/>
      <c r="AV10" s="193"/>
      <c r="AW10" s="193"/>
      <c r="AX10" s="193"/>
      <c r="AY10" s="193"/>
      <c r="AZ10" s="193"/>
      <c r="BA10" s="193"/>
      <c r="BB10" s="193"/>
      <c r="BC10" s="193"/>
      <c r="BD10" s="193"/>
    </row>
    <row r="11" spans="1:56" ht="16.5" customHeight="1" x14ac:dyDescent="0.35">
      <c r="A11" s="193"/>
      <c r="B11" s="193"/>
      <c r="C11" s="193"/>
      <c r="D11" s="193"/>
      <c r="E11" s="193"/>
      <c r="F11" s="193"/>
      <c r="G11" s="193"/>
      <c r="H11" s="265"/>
      <c r="I11" s="193"/>
      <c r="J11" s="193"/>
      <c r="K11" s="193"/>
      <c r="L11" s="193"/>
      <c r="M11" s="193"/>
      <c r="N11" s="193"/>
      <c r="O11" s="193"/>
      <c r="P11" s="193"/>
      <c r="Q11" s="193"/>
      <c r="R11" s="193"/>
      <c r="S11" s="193"/>
      <c r="T11" s="193"/>
      <c r="U11" s="193"/>
      <c r="V11" s="193"/>
      <c r="W11" s="193"/>
      <c r="X11" s="193"/>
      <c r="Y11" s="193"/>
      <c r="Z11" s="193"/>
      <c r="AA11" s="193"/>
      <c r="AB11" s="193"/>
      <c r="AC11" s="193"/>
      <c r="AD11" s="193"/>
      <c r="AE11" s="193"/>
      <c r="AF11" s="193"/>
      <c r="AG11" s="193"/>
      <c r="AH11" s="193"/>
      <c r="AI11" s="193"/>
      <c r="AJ11" s="193"/>
      <c r="AK11" s="193"/>
      <c r="AL11" s="193"/>
      <c r="AM11" s="193"/>
      <c r="AN11" s="193"/>
      <c r="AO11" s="193"/>
      <c r="AP11" s="193"/>
      <c r="AQ11" s="193"/>
      <c r="AR11" s="193"/>
      <c r="AS11" s="193"/>
      <c r="AT11" s="193"/>
      <c r="AU11" s="193"/>
      <c r="AV11" s="193"/>
      <c r="AW11" s="193"/>
      <c r="AX11" s="193"/>
      <c r="AY11" s="193"/>
      <c r="AZ11" s="193"/>
      <c r="BA11" s="193"/>
      <c r="BB11" s="193"/>
      <c r="BC11" s="193"/>
      <c r="BD11" s="193"/>
    </row>
    <row r="12" spans="1:56" ht="19" x14ac:dyDescent="0.25">
      <c r="A12" s="193"/>
      <c r="B12" s="293"/>
      <c r="C12" s="293"/>
      <c r="D12" s="293" t="str">
        <f>IF(Calculations!$E$40="Yes",'Final feedback Data'!D11,"")</f>
        <v/>
      </c>
      <c r="E12" s="293" t="str">
        <f>IF(Calculations!$E$40="Yes",'Final feedback Data'!E11,"")</f>
        <v/>
      </c>
      <c r="F12" s="293" t="str">
        <f>IF(Calculations!$E$40="Yes",'Final feedback Data'!F11,"")</f>
        <v/>
      </c>
      <c r="G12" s="293" t="str">
        <f>IF(Calculations!$E$40="Yes",'Final feedback Data'!G11,"")</f>
        <v/>
      </c>
      <c r="H12" s="293" t="str">
        <f>IF(Calculations!$E$40="Yes",'Final feedback Data'!H11,"")</f>
        <v/>
      </c>
      <c r="I12" s="293" t="str">
        <f>IF(Calculations!$E$40="Yes",'Final feedback Data'!I11,"")</f>
        <v/>
      </c>
      <c r="J12" s="293" t="str">
        <f>IF(Calculations!$E$40="Yes",'Final feedback Data'!J11,"")</f>
        <v/>
      </c>
      <c r="K12" s="293" t="str">
        <f>IF(Calculations!$E$40="Yes",'Final feedback Data'!K11,"")</f>
        <v/>
      </c>
      <c r="L12" s="293" t="str">
        <f>IF(Calculations!$E$40="Yes",'Final feedback Data'!L11,"")</f>
        <v/>
      </c>
      <c r="M12" s="293" t="str">
        <f>IF(Calculations!$E$40="Yes",'Final feedback Data'!M11,"")</f>
        <v/>
      </c>
      <c r="N12" s="193" t="str">
        <f>IF(Calculations!$E$40="Yes",'Final feedback Data'!N11,"")</f>
        <v/>
      </c>
      <c r="O12" s="193" t="str">
        <f>IF(Calculations!$E$40="Yes",'Final feedback Data'!O11,"")</f>
        <v/>
      </c>
      <c r="P12" s="193" t="str">
        <f>IF(Calculations!$E$40="Yes",'Final feedback Data'!P11,"")</f>
        <v/>
      </c>
      <c r="Q12" s="193" t="str">
        <f>IF(Calculations!$E$40="Yes",'Final feedback Data'!Q11,"")</f>
        <v/>
      </c>
      <c r="R12" s="193" t="str">
        <f>IF(Calculations!$E$40="Yes",'Final feedback Data'!R11,"")</f>
        <v/>
      </c>
      <c r="S12" s="193" t="str">
        <f>IF(Calculations!$E$40="Yes",'Final feedback Data'!S11,"")</f>
        <v/>
      </c>
      <c r="T12" s="193"/>
      <c r="U12" s="193"/>
      <c r="V12" s="193"/>
      <c r="W12" s="193"/>
      <c r="X12" s="193"/>
      <c r="Y12" s="193"/>
      <c r="Z12" s="193"/>
      <c r="AA12" s="193"/>
      <c r="AB12" s="193"/>
      <c r="AC12" s="193"/>
      <c r="AD12" s="193"/>
      <c r="AE12" s="193"/>
      <c r="AF12" s="193"/>
      <c r="AG12" s="193"/>
      <c r="AH12" s="193"/>
      <c r="AI12" s="193"/>
      <c r="AJ12" s="193"/>
      <c r="AK12" s="193"/>
      <c r="AL12" s="193"/>
      <c r="AM12" s="193"/>
      <c r="AN12" s="193"/>
      <c r="AO12" s="193"/>
      <c r="AP12" s="193"/>
      <c r="AQ12" s="193"/>
      <c r="AR12" s="193"/>
      <c r="AS12" s="193"/>
      <c r="AT12" s="193"/>
      <c r="AU12" s="193"/>
      <c r="AV12" s="193"/>
      <c r="AW12" s="193"/>
      <c r="AX12" s="193"/>
      <c r="AY12" s="193"/>
      <c r="AZ12" s="193"/>
      <c r="BA12" s="193"/>
      <c r="BB12" s="193"/>
      <c r="BC12" s="193"/>
      <c r="BD12" s="193"/>
    </row>
    <row r="13" spans="1:56" ht="19" x14ac:dyDescent="0.25">
      <c r="A13" s="193"/>
      <c r="B13" s="293" t="str">
        <f>IF(Calculations!$E$40="Yes",'Final feedback Data'!B12,"")</f>
        <v/>
      </c>
      <c r="C13" s="203" t="str">
        <f>IF(Calculations!$E$40="Yes",'Final feedback Data'!C12,"")</f>
        <v/>
      </c>
      <c r="D13" s="294" t="str">
        <f>IF(Calculations!$E$40="Yes",'Final feedback Data'!D12,"")</f>
        <v/>
      </c>
      <c r="E13" s="294" t="str">
        <f>IF(Calculations!$E$40="Yes",'Final feedback Data'!E12,"")</f>
        <v/>
      </c>
      <c r="F13" s="294" t="str">
        <f>IF(Calculations!$E$40="Yes",'Final feedback Data'!F12,"")</f>
        <v/>
      </c>
      <c r="G13" s="294" t="str">
        <f>IF(Calculations!$E$40="Yes",'Final feedback Data'!G12,"")</f>
        <v/>
      </c>
      <c r="H13" s="294" t="str">
        <f>IF(Calculations!$E$40="Yes",'Final feedback Data'!H12,"")</f>
        <v/>
      </c>
      <c r="I13" s="294" t="str">
        <f>IF(Calculations!$E$40="Yes",'Final feedback Data'!I12,"")</f>
        <v/>
      </c>
      <c r="J13" s="295" t="str">
        <f>IF(Calculations!$E$40="Yes",'Final feedback Data'!J12,"")</f>
        <v/>
      </c>
      <c r="K13" s="294" t="str">
        <f>IF(Calculations!$E$40="Yes",'Final feedback Data'!K12,"")</f>
        <v/>
      </c>
      <c r="L13" s="294" t="str">
        <f>IF(Calculations!$E$40="Yes",'Final feedback Data'!L12,"")</f>
        <v/>
      </c>
      <c r="M13" s="293" t="str">
        <f>IF(Calculations!$E$40="Yes",'Final feedback Data'!M12,"")</f>
        <v/>
      </c>
      <c r="N13" s="193" t="str">
        <f>IF(Calculations!$E$40="Yes",'Final feedback Data'!N12,"")</f>
        <v/>
      </c>
      <c r="O13" s="193" t="str">
        <f>IF(Calculations!$E$40="Yes",'Final feedback Data'!O12,"")</f>
        <v/>
      </c>
      <c r="P13" s="193" t="str">
        <f>IF(Calculations!$E$40="Yes",'Final feedback Data'!P12,"")</f>
        <v/>
      </c>
      <c r="Q13" s="193" t="str">
        <f>IF(Calculations!$E$40="Yes",'Final feedback Data'!Q12,"")</f>
        <v/>
      </c>
      <c r="R13" s="193" t="str">
        <f>IF(Calculations!$E$40="Yes",'Final feedback Data'!R12,"")</f>
        <v/>
      </c>
      <c r="S13" s="193" t="str">
        <f>IF(Calculations!$E$40="Yes",'Final feedback Data'!S12,"")</f>
        <v/>
      </c>
      <c r="T13" s="193"/>
      <c r="U13" s="193"/>
      <c r="V13" s="193"/>
      <c r="W13" s="193"/>
      <c r="X13" s="193"/>
      <c r="Y13" s="193"/>
      <c r="Z13" s="193"/>
      <c r="AA13" s="193"/>
      <c r="AB13" s="193"/>
      <c r="AC13" s="193"/>
      <c r="AD13" s="193"/>
      <c r="AE13" s="193"/>
      <c r="AF13" s="193"/>
      <c r="AG13" s="193"/>
      <c r="AH13" s="193"/>
      <c r="AI13" s="193"/>
      <c r="AJ13" s="193"/>
      <c r="AK13" s="193"/>
      <c r="AL13" s="193"/>
      <c r="AM13" s="193"/>
      <c r="AN13" s="193"/>
      <c r="AO13" s="193"/>
      <c r="AP13" s="193"/>
      <c r="AQ13" s="193"/>
      <c r="AR13" s="193"/>
      <c r="AS13" s="193"/>
      <c r="AT13" s="193"/>
      <c r="AU13" s="193"/>
      <c r="AV13" s="193"/>
      <c r="AW13" s="193"/>
      <c r="AX13" s="193"/>
      <c r="AY13" s="193"/>
      <c r="AZ13" s="193"/>
      <c r="BA13" s="193"/>
      <c r="BB13" s="193"/>
      <c r="BC13" s="193"/>
      <c r="BD13" s="193"/>
    </row>
    <row r="14" spans="1:56" ht="19" x14ac:dyDescent="0.25">
      <c r="A14" s="193"/>
      <c r="B14" s="293" t="str">
        <f>IF(Calculations!$E$40="Yes",'Final feedback Data'!B14,"")</f>
        <v/>
      </c>
      <c r="C14" s="293" t="str">
        <f>IF(Calculations!$E$40="Yes",'Final feedback Data'!C14,"")</f>
        <v/>
      </c>
      <c r="D14" s="293" t="str">
        <f>IF(Calculations!$E$40="Yes",'Final feedback Data'!D14,"")</f>
        <v/>
      </c>
      <c r="E14" s="293" t="str">
        <f>IF(Calculations!$E$40="Yes",'Final feedback Data'!E14,"")</f>
        <v/>
      </c>
      <c r="F14" s="293" t="str">
        <f>IF(Calculations!$E$40="Yes",'Final feedback Data'!F14,"")</f>
        <v/>
      </c>
      <c r="G14" s="293" t="str">
        <f>IF(Calculations!$E$40="Yes",'Final feedback Data'!G14,"")</f>
        <v/>
      </c>
      <c r="H14" s="293" t="str">
        <f>IF(Calculations!$E$40="Yes",'Final feedback Data'!H14,"")</f>
        <v/>
      </c>
      <c r="I14" s="293" t="str">
        <f>IF(Calculations!$E$40="Yes",'Final feedback Data'!I14,"")</f>
        <v/>
      </c>
      <c r="J14" s="293" t="str">
        <f>IF(Calculations!$E$40="Yes",'Final feedback Data'!J14,"")</f>
        <v/>
      </c>
      <c r="K14" s="293" t="str">
        <f>IF(Calculations!$E$40="Yes",'Final feedback Data'!K14,"")</f>
        <v/>
      </c>
      <c r="L14" s="293" t="str">
        <f>IF(Calculations!$E$40="Yes",'Final feedback Data'!L14,"")</f>
        <v/>
      </c>
      <c r="M14" s="293" t="str">
        <f>IF(Calculations!$E$40="Yes",'Final feedback Data'!M14,"")</f>
        <v/>
      </c>
      <c r="N14" s="193" t="str">
        <f>IF(Calculations!$E$40="Yes",'Final feedback Data'!N14,"")</f>
        <v/>
      </c>
      <c r="O14" s="193" t="str">
        <f>IF(Calculations!$E$40="Yes",'Final feedback Data'!O14,"")</f>
        <v/>
      </c>
      <c r="P14" s="193" t="str">
        <f>IF(Calculations!$E$40="Yes",'Final feedback Data'!P14,"")</f>
        <v/>
      </c>
      <c r="Q14" s="193" t="str">
        <f>IF(Calculations!$E$40="Yes",'Final feedback Data'!Q14,"")</f>
        <v/>
      </c>
      <c r="R14" s="193" t="str">
        <f>IF(Calculations!$E$40="Yes",'Final feedback Data'!R14,"")</f>
        <v/>
      </c>
      <c r="S14" s="193" t="str">
        <f>IF(Calculations!$E$40="Yes",'Final feedback Data'!S14,"")</f>
        <v/>
      </c>
      <c r="T14" s="193"/>
      <c r="U14" s="193"/>
      <c r="V14" s="193"/>
      <c r="W14" s="193"/>
      <c r="X14" s="193"/>
      <c r="Y14" s="193"/>
      <c r="Z14" s="193"/>
      <c r="AA14" s="193"/>
      <c r="AB14" s="193"/>
      <c r="AC14" s="193"/>
      <c r="AD14" s="193"/>
      <c r="AE14" s="193"/>
      <c r="AF14" s="193"/>
      <c r="AG14" s="193"/>
      <c r="AH14" s="193"/>
      <c r="AI14" s="193"/>
      <c r="AJ14" s="193"/>
      <c r="AK14" s="193"/>
      <c r="AL14" s="193"/>
      <c r="AM14" s="193"/>
      <c r="AN14" s="193"/>
      <c r="AO14" s="193"/>
      <c r="AP14" s="193"/>
      <c r="AQ14" s="193"/>
      <c r="AR14" s="193"/>
      <c r="AS14" s="193"/>
      <c r="AT14" s="193"/>
      <c r="AU14" s="193"/>
      <c r="AV14" s="193"/>
      <c r="AW14" s="193"/>
      <c r="AX14" s="193"/>
      <c r="AY14" s="193"/>
      <c r="AZ14" s="193"/>
      <c r="BA14" s="193"/>
      <c r="BB14" s="193"/>
      <c r="BC14" s="193"/>
      <c r="BD14" s="193"/>
    </row>
    <row r="15" spans="1:56" ht="19" x14ac:dyDescent="0.25">
      <c r="A15" s="193"/>
      <c r="B15" s="293" t="str">
        <f>IF(Calculations!$E$40="Yes",'Final feedback Data'!B15,"")</f>
        <v/>
      </c>
      <c r="C15" s="294" t="str">
        <f>IF(Calculations!$E$40="Yes",'Final feedback Data'!C15,"")</f>
        <v/>
      </c>
      <c r="D15" s="294" t="str">
        <f>IF(Calculations!$E$40="Yes",'Final feedback Data'!D15,"")</f>
        <v/>
      </c>
      <c r="E15" s="294" t="str">
        <f>IF(Calculations!$E$40="Yes",'Final feedback Data'!E15,"")</f>
        <v/>
      </c>
      <c r="F15" s="294" t="str">
        <f>IF(Calculations!$E$40="Yes",'Final feedback Data'!F15,"")</f>
        <v/>
      </c>
      <c r="G15" s="293" t="str">
        <f>IF(Calculations!$E$40="Yes",'Final feedback Data'!G15,"")</f>
        <v/>
      </c>
      <c r="H15" s="211" t="str">
        <f>IF(Calculations!$E$40="Yes",'Final feedback Data'!H15,"")</f>
        <v/>
      </c>
      <c r="I15" s="211" t="str">
        <f>IF(Calculations!$E$40="Yes",'Final feedback Data'!I15,"")</f>
        <v/>
      </c>
      <c r="J15" s="213" t="str">
        <f>IF(Calculations!$E$40="Yes",'Final feedback Data'!J15,"")</f>
        <v/>
      </c>
      <c r="K15" s="293" t="str">
        <f>IF(Calculations!$E$40="Yes",'Final feedback Data'!K15,"")</f>
        <v/>
      </c>
      <c r="L15" s="296" t="str">
        <f>IF(Calculations!$E$40="Yes",'Final feedback Data'!L15,"")</f>
        <v/>
      </c>
      <c r="M15" s="293" t="str">
        <f>IF(Calculations!$E$40="Yes",'Final feedback Data'!M15,"")</f>
        <v/>
      </c>
      <c r="N15" s="193" t="str">
        <f>IF(Calculations!$E$40="Yes",'Final feedback Data'!N15,"")</f>
        <v/>
      </c>
      <c r="O15" s="193" t="str">
        <f>IF(Calculations!$E$40="Yes",'Final feedback Data'!O15,"")</f>
        <v/>
      </c>
      <c r="P15" s="193" t="str">
        <f>IF(Calculations!$E$40="Yes",'Final feedback Data'!P15,"")</f>
        <v/>
      </c>
      <c r="Q15" s="193" t="str">
        <f>IF(Calculations!$E$40="Yes",'Final feedback Data'!Q15,"")</f>
        <v/>
      </c>
      <c r="R15" s="193" t="str">
        <f>IF(Calculations!$E$40="Yes",'Final feedback Data'!R15,"")</f>
        <v/>
      </c>
      <c r="S15" s="193" t="str">
        <f>IF(Calculations!$E$40="Yes",'Final feedback Data'!S15,"")</f>
        <v/>
      </c>
      <c r="T15" s="193"/>
      <c r="U15" s="193"/>
      <c r="V15" s="193"/>
      <c r="W15" s="193"/>
      <c r="X15" s="193"/>
      <c r="Y15" s="193"/>
      <c r="Z15" s="193"/>
      <c r="AA15" s="193"/>
      <c r="AB15" s="193"/>
      <c r="AC15" s="193"/>
      <c r="AD15" s="193"/>
      <c r="AE15" s="193"/>
      <c r="AF15" s="193"/>
      <c r="AG15" s="193"/>
      <c r="AH15" s="193"/>
      <c r="AI15" s="193"/>
      <c r="AJ15" s="193"/>
      <c r="AK15" s="193"/>
      <c r="AL15" s="193"/>
      <c r="AM15" s="193"/>
      <c r="AN15" s="193"/>
      <c r="AO15" s="193"/>
      <c r="AP15" s="193"/>
      <c r="AQ15" s="193"/>
      <c r="AR15" s="193"/>
      <c r="AS15" s="193"/>
      <c r="AT15" s="193"/>
      <c r="AU15" s="193"/>
      <c r="AV15" s="193"/>
      <c r="AW15" s="193"/>
      <c r="AX15" s="193"/>
      <c r="AY15" s="193"/>
      <c r="AZ15" s="193"/>
      <c r="BA15" s="193"/>
      <c r="BB15" s="193"/>
      <c r="BC15" s="193"/>
      <c r="BD15" s="193"/>
    </row>
    <row r="16" spans="1:56" ht="19" x14ac:dyDescent="0.25">
      <c r="A16" s="193"/>
      <c r="B16" s="293" t="str">
        <f>IF(Calculations!$E$40="Yes",'Final feedback Data'!B16,"")</f>
        <v/>
      </c>
      <c r="C16" s="294" t="str">
        <f>IF(Calculations!$E$40="Yes",'Final feedback Data'!C16,"")</f>
        <v/>
      </c>
      <c r="D16" s="294" t="str">
        <f>IF(Calculations!$E$40="Yes",'Final feedback Data'!D16,"")</f>
        <v/>
      </c>
      <c r="E16" s="294" t="str">
        <f>IF(Calculations!$E$40="Yes",'Final feedback Data'!E16,"")</f>
        <v/>
      </c>
      <c r="F16" s="294" t="str">
        <f>IF(Calculations!$E$40="Yes",'Final feedback Data'!F16,"")</f>
        <v/>
      </c>
      <c r="G16" s="293" t="str">
        <f>IF(Calculations!$E$40="Yes",'Final feedback Data'!G16,"")</f>
        <v/>
      </c>
      <c r="H16" s="211" t="str">
        <f>IF(Calculations!$E$40="Yes",'Final feedback Data'!H16,"")</f>
        <v/>
      </c>
      <c r="I16" s="211" t="str">
        <f>IF(Calculations!$E$40="Yes",'Final feedback Data'!I16,"")</f>
        <v/>
      </c>
      <c r="J16" s="213" t="str">
        <f>IF(Calculations!$E$40="Yes",'Final feedback Data'!J16,"")</f>
        <v/>
      </c>
      <c r="K16" s="293" t="str">
        <f>IF(Calculations!$E$40="Yes",'Final feedback Data'!K16,"")</f>
        <v/>
      </c>
      <c r="L16" s="296" t="str">
        <f>IF(Calculations!$E$40="Yes",'Final feedback Data'!L16,"")</f>
        <v/>
      </c>
      <c r="M16" s="293" t="str">
        <f>IF(Calculations!$E$40="Yes",'Final feedback Data'!M16,"")</f>
        <v/>
      </c>
      <c r="N16" s="193" t="str">
        <f>IF(Calculations!$E$40="Yes",'Final feedback Data'!N16,"")</f>
        <v/>
      </c>
      <c r="O16" s="193" t="str">
        <f>IF(Calculations!$E$40="Yes",'Final feedback Data'!O16,"")</f>
        <v/>
      </c>
      <c r="P16" s="193" t="str">
        <f>IF(Calculations!$E$40="Yes",'Final feedback Data'!P16,"")</f>
        <v/>
      </c>
      <c r="Q16" s="193" t="str">
        <f>IF(Calculations!$E$40="Yes",'Final feedback Data'!Q16,"")</f>
        <v/>
      </c>
      <c r="R16" s="193" t="str">
        <f>IF(Calculations!$E$40="Yes",'Final feedback Data'!R16,"")</f>
        <v/>
      </c>
      <c r="S16" s="193" t="str">
        <f>IF(Calculations!$E$40="Yes",'Final feedback Data'!S16,"")</f>
        <v/>
      </c>
      <c r="T16" s="193"/>
      <c r="U16" s="193"/>
      <c r="V16" s="193"/>
      <c r="W16" s="193"/>
      <c r="X16" s="193"/>
      <c r="Y16" s="193"/>
      <c r="Z16" s="193"/>
      <c r="AA16" s="193"/>
      <c r="AB16" s="193"/>
      <c r="AC16" s="193"/>
      <c r="AD16" s="193"/>
      <c r="AE16" s="193"/>
      <c r="AF16" s="193"/>
      <c r="AG16" s="193"/>
      <c r="AH16" s="193"/>
      <c r="AI16" s="193"/>
      <c r="AJ16" s="193"/>
      <c r="AK16" s="193"/>
      <c r="AL16" s="193"/>
      <c r="AM16" s="193"/>
      <c r="AN16" s="193"/>
      <c r="AO16" s="193"/>
      <c r="AP16" s="193"/>
      <c r="AQ16" s="193"/>
      <c r="AR16" s="193"/>
      <c r="AS16" s="193"/>
      <c r="AT16" s="193"/>
      <c r="AU16" s="193"/>
      <c r="AV16" s="193"/>
      <c r="AW16" s="193"/>
      <c r="AX16" s="193"/>
      <c r="AY16" s="193"/>
      <c r="AZ16" s="193"/>
      <c r="BA16" s="193"/>
      <c r="BB16" s="193"/>
      <c r="BC16" s="193"/>
      <c r="BD16" s="193"/>
    </row>
    <row r="17" spans="1:56" ht="19" x14ac:dyDescent="0.25">
      <c r="A17" s="193"/>
      <c r="B17" s="293" t="str">
        <f>IF(Calculations!$E$40="Yes",'Final feedback Data'!B17,"")</f>
        <v/>
      </c>
      <c r="C17" s="294" t="str">
        <f>IF(Calculations!$E$40="Yes",'Final feedback Data'!C17,"")</f>
        <v/>
      </c>
      <c r="D17" s="294" t="str">
        <f>IF(Calculations!$E$40="Yes",'Final feedback Data'!D17,"")</f>
        <v/>
      </c>
      <c r="E17" s="294" t="str">
        <f>IF(Calculations!$E$40="Yes",'Final feedback Data'!E17,"")</f>
        <v/>
      </c>
      <c r="F17" s="294" t="str">
        <f>IF(Calculations!$E$40="Yes",'Final feedback Data'!F17,"")</f>
        <v/>
      </c>
      <c r="G17" s="293" t="str">
        <f>IF(Calculations!$E$40="Yes",'Final feedback Data'!G17,"")</f>
        <v/>
      </c>
      <c r="H17" s="211" t="str">
        <f>IF(Calculations!$E$40="Yes",'Final feedback Data'!H17,"")</f>
        <v/>
      </c>
      <c r="I17" s="211" t="str">
        <f>IF(Calculations!$E$40="Yes",'Final feedback Data'!I17,"")</f>
        <v/>
      </c>
      <c r="J17" s="213" t="str">
        <f>IF(Calculations!$E$40="Yes",'Final feedback Data'!J17,"")</f>
        <v/>
      </c>
      <c r="K17" s="293" t="str">
        <f>IF(Calculations!$E$40="Yes",'Final feedback Data'!K17,"")</f>
        <v/>
      </c>
      <c r="L17" s="296" t="str">
        <f>IF(Calculations!$E$40="Yes",'Final feedback Data'!L17,"")</f>
        <v/>
      </c>
      <c r="M17" s="293" t="str">
        <f>IF(Calculations!$E$40="Yes",'Final feedback Data'!M17,"")</f>
        <v/>
      </c>
      <c r="N17" s="193" t="str">
        <f>IF(Calculations!$E$40="Yes",'Final feedback Data'!N17,"")</f>
        <v/>
      </c>
      <c r="O17" s="193" t="str">
        <f>IF(Calculations!$E$40="Yes",'Final feedback Data'!O17,"")</f>
        <v/>
      </c>
      <c r="P17" s="193" t="str">
        <f>IF(Calculations!$E$40="Yes",'Final feedback Data'!P17,"")</f>
        <v/>
      </c>
      <c r="Q17" s="193" t="str">
        <f>IF(Calculations!$E$40="Yes",'Final feedback Data'!Q17,"")</f>
        <v/>
      </c>
      <c r="R17" s="193" t="str">
        <f>IF(Calculations!$E$40="Yes",'Final feedback Data'!R17,"")</f>
        <v/>
      </c>
      <c r="S17" s="193" t="str">
        <f>IF(Calculations!$E$40="Yes",'Final feedback Data'!S17,"")</f>
        <v/>
      </c>
      <c r="T17" s="193"/>
      <c r="U17" s="193"/>
      <c r="V17" s="193"/>
      <c r="W17" s="193"/>
      <c r="X17" s="193"/>
      <c r="Y17" s="193"/>
      <c r="Z17" s="193"/>
      <c r="AA17" s="193"/>
      <c r="AB17" s="193"/>
      <c r="AC17" s="193"/>
      <c r="AD17" s="193"/>
      <c r="AE17" s="193"/>
      <c r="AF17" s="193"/>
      <c r="AG17" s="193"/>
      <c r="AH17" s="193"/>
      <c r="AI17" s="193"/>
      <c r="AJ17" s="193"/>
      <c r="AK17" s="193"/>
      <c r="AL17" s="193"/>
      <c r="AM17" s="193"/>
      <c r="AN17" s="193"/>
      <c r="AO17" s="193"/>
      <c r="AP17" s="193"/>
      <c r="AQ17" s="193"/>
      <c r="AR17" s="193"/>
      <c r="AS17" s="193"/>
      <c r="AT17" s="193"/>
      <c r="AU17" s="193"/>
      <c r="AV17" s="193"/>
      <c r="AW17" s="193"/>
      <c r="AX17" s="193"/>
      <c r="AY17" s="193"/>
      <c r="AZ17" s="193"/>
      <c r="BA17" s="193"/>
      <c r="BB17" s="193"/>
      <c r="BC17" s="193"/>
      <c r="BD17" s="193"/>
    </row>
    <row r="18" spans="1:56" ht="19" x14ac:dyDescent="0.25">
      <c r="A18" s="193"/>
      <c r="B18" s="293" t="str">
        <f>IF(Calculations!$E$40="Yes",'Final feedback Data'!B18,"")</f>
        <v/>
      </c>
      <c r="C18" s="294" t="str">
        <f>IF(Calculations!$E$40="Yes",'Final feedback Data'!C18,"")</f>
        <v/>
      </c>
      <c r="D18" s="294" t="str">
        <f>IF(Calculations!$E$40="Yes",'Final feedback Data'!D18,"")</f>
        <v/>
      </c>
      <c r="E18" s="294" t="str">
        <f>IF(Calculations!$E$40="Yes",'Final feedback Data'!E18,"")</f>
        <v/>
      </c>
      <c r="F18" s="294" t="str">
        <f>IF(Calculations!$E$40="Yes",'Final feedback Data'!F18,"")</f>
        <v/>
      </c>
      <c r="G18" s="293" t="str">
        <f>IF(Calculations!$E$40="Yes",'Final feedback Data'!G18,"")</f>
        <v/>
      </c>
      <c r="H18" s="211" t="str">
        <f>IF(Calculations!$E$40="Yes",'Final feedback Data'!H18,"")</f>
        <v/>
      </c>
      <c r="I18" s="211" t="str">
        <f>IF(Calculations!$E$40="Yes",'Final feedback Data'!I18,"")</f>
        <v/>
      </c>
      <c r="J18" s="213" t="str">
        <f>IF(Calculations!$E$40="Yes",'Final feedback Data'!J18,"")</f>
        <v/>
      </c>
      <c r="K18" s="293" t="str">
        <f>IF(Calculations!$E$40="Yes",'Final feedback Data'!K18,"")</f>
        <v/>
      </c>
      <c r="L18" s="296" t="str">
        <f>IF(Calculations!$E$40="Yes",'Final feedback Data'!L18,"")</f>
        <v/>
      </c>
      <c r="M18" s="293" t="str">
        <f>IF(Calculations!$E$40="Yes",'Final feedback Data'!M18,"")</f>
        <v/>
      </c>
      <c r="N18" s="193" t="str">
        <f>IF(Calculations!$E$40="Yes",'Final feedback Data'!N18,"")</f>
        <v/>
      </c>
      <c r="O18" s="193" t="str">
        <f>IF(Calculations!$E$40="Yes",'Final feedback Data'!O18,"")</f>
        <v/>
      </c>
      <c r="P18" s="193" t="str">
        <f>IF(Calculations!$E$40="Yes",'Final feedback Data'!P18,"")</f>
        <v/>
      </c>
      <c r="Q18" s="193" t="str">
        <f>IF(Calculations!$E$40="Yes",'Final feedback Data'!Q18,"")</f>
        <v/>
      </c>
      <c r="R18" s="193" t="str">
        <f>IF(Calculations!$E$40="Yes",'Final feedback Data'!R18,"")</f>
        <v/>
      </c>
      <c r="S18" s="193" t="str">
        <f>IF(Calculations!$E$40="Yes",'Final feedback Data'!S18,"")</f>
        <v/>
      </c>
      <c r="T18" s="193"/>
      <c r="U18" s="193"/>
      <c r="V18" s="193"/>
      <c r="W18" s="193"/>
      <c r="X18" s="193"/>
      <c r="Y18" s="193"/>
      <c r="Z18" s="193"/>
      <c r="AA18" s="193"/>
      <c r="AB18" s="193"/>
      <c r="AC18" s="193"/>
      <c r="AD18" s="193"/>
      <c r="AE18" s="193"/>
      <c r="AF18" s="193"/>
      <c r="AG18" s="193"/>
      <c r="AH18" s="193"/>
      <c r="AI18" s="193"/>
      <c r="AJ18" s="193"/>
      <c r="AK18" s="193"/>
      <c r="AL18" s="193"/>
      <c r="AM18" s="193"/>
      <c r="AN18" s="193"/>
      <c r="AO18" s="193"/>
      <c r="AP18" s="193"/>
      <c r="AQ18" s="193"/>
      <c r="AR18" s="193"/>
      <c r="AS18" s="193"/>
      <c r="AT18" s="193"/>
      <c r="AU18" s="193"/>
      <c r="AV18" s="193"/>
      <c r="AW18" s="193"/>
      <c r="AX18" s="193"/>
      <c r="AY18" s="193"/>
      <c r="AZ18" s="193"/>
      <c r="BA18" s="193"/>
      <c r="BB18" s="193"/>
      <c r="BC18" s="193"/>
      <c r="BD18" s="193"/>
    </row>
    <row r="19" spans="1:56" ht="19" x14ac:dyDescent="0.25">
      <c r="A19" s="193"/>
      <c r="B19" s="293" t="str">
        <f>IF(Calculations!$E$40="Yes",'Final feedback Data'!B19,"")</f>
        <v/>
      </c>
      <c r="C19" s="294" t="str">
        <f>IF(Calculations!$E$40="Yes",'Final feedback Data'!C19,"")</f>
        <v/>
      </c>
      <c r="D19" s="294" t="str">
        <f>IF(Calculations!$E$40="Yes",'Final feedback Data'!D19,"")</f>
        <v/>
      </c>
      <c r="E19" s="294" t="str">
        <f>IF(Calculations!$E$40="Yes",'Final feedback Data'!E19,"")</f>
        <v/>
      </c>
      <c r="F19" s="294" t="str">
        <f>IF(Calculations!$E$40="Yes",'Final feedback Data'!F19,"")</f>
        <v/>
      </c>
      <c r="G19" s="293" t="str">
        <f>IF(Calculations!$E$40="Yes",'Final feedback Data'!G19,"")</f>
        <v/>
      </c>
      <c r="H19" s="211" t="str">
        <f>IF(Calculations!$E$40="Yes",'Final feedback Data'!H19,"")</f>
        <v/>
      </c>
      <c r="I19" s="211" t="str">
        <f>IF(Calculations!$E$40="Yes",'Final feedback Data'!I19,"")</f>
        <v/>
      </c>
      <c r="J19" s="213" t="str">
        <f>IF(Calculations!$E$40="Yes",'Final feedback Data'!J19,"")</f>
        <v/>
      </c>
      <c r="K19" s="293" t="str">
        <f>IF(Calculations!$E$40="Yes",'Final feedback Data'!K19,"")</f>
        <v/>
      </c>
      <c r="L19" s="296" t="str">
        <f>IF(Calculations!$E$40="Yes",'Final feedback Data'!L19,"")</f>
        <v/>
      </c>
      <c r="M19" s="293" t="str">
        <f>IF(Calculations!$E$40="Yes",'Final feedback Data'!M19,"")</f>
        <v/>
      </c>
      <c r="N19" s="193" t="str">
        <f>IF(Calculations!$E$40="Yes",'Final feedback Data'!N19,"")</f>
        <v/>
      </c>
      <c r="O19" s="193" t="str">
        <f>IF(Calculations!$E$40="Yes",'Final feedback Data'!O19,"")</f>
        <v/>
      </c>
      <c r="P19" s="193" t="str">
        <f>IF(Calculations!$E$40="Yes",'Final feedback Data'!P19,"")</f>
        <v/>
      </c>
      <c r="Q19" s="193" t="str">
        <f>IF(Calculations!$E$40="Yes",'Final feedback Data'!Q19,"")</f>
        <v/>
      </c>
      <c r="R19" s="193" t="str">
        <f>IF(Calculations!$E$40="Yes",'Final feedback Data'!R19,"")</f>
        <v/>
      </c>
      <c r="S19" s="193" t="str">
        <f>IF(Calculations!$E$40="Yes",'Final feedback Data'!S19,"")</f>
        <v/>
      </c>
      <c r="T19" s="193"/>
      <c r="U19" s="193"/>
      <c r="V19" s="193"/>
      <c r="W19" s="193"/>
      <c r="X19" s="193"/>
      <c r="Y19" s="193"/>
      <c r="Z19" s="193"/>
      <c r="AA19" s="193"/>
      <c r="AB19" s="193"/>
      <c r="AC19" s="193"/>
      <c r="AD19" s="193"/>
      <c r="AE19" s="193"/>
      <c r="AF19" s="193"/>
      <c r="AG19" s="193"/>
      <c r="AH19" s="193"/>
      <c r="AI19" s="193"/>
      <c r="AJ19" s="193"/>
      <c r="AK19" s="193"/>
      <c r="AL19" s="193"/>
      <c r="AM19" s="193"/>
      <c r="AN19" s="193"/>
      <c r="AO19" s="193"/>
      <c r="AP19" s="193"/>
      <c r="AQ19" s="193"/>
      <c r="AR19" s="193"/>
      <c r="AS19" s="193"/>
      <c r="AT19" s="193"/>
      <c r="AU19" s="193"/>
      <c r="AV19" s="193"/>
      <c r="AW19" s="193"/>
      <c r="AX19" s="193"/>
      <c r="AY19" s="193"/>
      <c r="AZ19" s="193"/>
      <c r="BA19" s="193"/>
      <c r="BB19" s="193"/>
      <c r="BC19" s="193"/>
      <c r="BD19" s="193"/>
    </row>
    <row r="20" spans="1:56" ht="19" x14ac:dyDescent="0.25">
      <c r="A20" s="193"/>
      <c r="B20" s="293" t="str">
        <f>IF(Calculations!$E$40="Yes",'Final feedback Data'!B20,"")</f>
        <v/>
      </c>
      <c r="C20" s="294" t="str">
        <f>IF(Calculations!$E$40="Yes",'Final feedback Data'!C20,"")</f>
        <v/>
      </c>
      <c r="D20" s="294" t="str">
        <f>IF(Calculations!$E$40="Yes",'Final feedback Data'!D20,"")</f>
        <v/>
      </c>
      <c r="E20" s="294" t="str">
        <f>IF(Calculations!$E$40="Yes",'Final feedback Data'!E20,"")</f>
        <v/>
      </c>
      <c r="F20" s="294" t="str">
        <f>IF(Calculations!$E$40="Yes",'Final feedback Data'!F20,"")</f>
        <v/>
      </c>
      <c r="G20" s="293" t="str">
        <f>IF(Calculations!$E$40="Yes",'Final feedback Data'!G20,"")</f>
        <v/>
      </c>
      <c r="H20" s="211" t="str">
        <f>IF(Calculations!$E$40="Yes",'Final feedback Data'!H20,"")</f>
        <v/>
      </c>
      <c r="I20" s="211" t="str">
        <f>IF(Calculations!$E$40="Yes",'Final feedback Data'!I20,"")</f>
        <v/>
      </c>
      <c r="J20" s="213" t="str">
        <f>IF(Calculations!$E$40="Yes",'Final feedback Data'!J20,"")</f>
        <v/>
      </c>
      <c r="K20" s="293" t="str">
        <f>IF(Calculations!$E$40="Yes",'Final feedback Data'!K20,"")</f>
        <v/>
      </c>
      <c r="L20" s="296" t="str">
        <f>IF(Calculations!$E$40="Yes",'Final feedback Data'!L20,"")</f>
        <v/>
      </c>
      <c r="M20" s="293" t="str">
        <f>IF(Calculations!$E$40="Yes",'Final feedback Data'!M20,"")</f>
        <v/>
      </c>
      <c r="N20" s="193" t="str">
        <f>IF(Calculations!$E$40="Yes",'Final feedback Data'!N20,"")</f>
        <v/>
      </c>
      <c r="O20" s="193" t="str">
        <f>IF(Calculations!$E$40="Yes",'Final feedback Data'!O20,"")</f>
        <v/>
      </c>
      <c r="P20" s="193" t="str">
        <f>IF(Calculations!$E$40="Yes",'Final feedback Data'!P20,"")</f>
        <v/>
      </c>
      <c r="Q20" s="193" t="str">
        <f>IF(Calculations!$E$40="Yes",'Final feedback Data'!Q20,"")</f>
        <v/>
      </c>
      <c r="R20" s="193" t="str">
        <f>IF(Calculations!$E$40="Yes",'Final feedback Data'!R20,"")</f>
        <v/>
      </c>
      <c r="S20" s="193" t="str">
        <f>IF(Calculations!$E$40="Yes",'Final feedback Data'!S20,"")</f>
        <v/>
      </c>
      <c r="T20" s="193"/>
      <c r="U20" s="193"/>
      <c r="V20" s="193"/>
      <c r="W20" s="193"/>
      <c r="X20" s="193"/>
      <c r="Y20" s="193"/>
      <c r="Z20" s="193"/>
      <c r="AA20" s="193"/>
      <c r="AB20" s="193"/>
      <c r="AC20" s="193"/>
      <c r="AD20" s="193"/>
      <c r="AE20" s="193"/>
      <c r="AF20" s="193"/>
      <c r="AG20" s="193"/>
      <c r="AH20" s="193"/>
      <c r="AI20" s="193"/>
      <c r="AJ20" s="193"/>
      <c r="AK20" s="193"/>
      <c r="AL20" s="193"/>
      <c r="AM20" s="193"/>
      <c r="AN20" s="193"/>
      <c r="AO20" s="193"/>
      <c r="AP20" s="193"/>
      <c r="AQ20" s="193"/>
      <c r="AR20" s="193"/>
      <c r="AS20" s="193"/>
      <c r="AT20" s="193"/>
      <c r="AU20" s="193"/>
      <c r="AV20" s="193"/>
      <c r="AW20" s="193"/>
      <c r="AX20" s="193"/>
      <c r="AY20" s="193"/>
      <c r="AZ20" s="193"/>
      <c r="BA20" s="193"/>
      <c r="BB20" s="193"/>
      <c r="BC20" s="193"/>
      <c r="BD20" s="193"/>
    </row>
    <row r="21" spans="1:56" ht="19" x14ac:dyDescent="0.25">
      <c r="A21" s="193"/>
      <c r="B21" s="293" t="str">
        <f>IF(Calculations!$E$40="Yes",'Final feedback Data'!B21,"")</f>
        <v/>
      </c>
      <c r="C21" s="294" t="str">
        <f>IF(Calculations!$E$40="Yes",'Final feedback Data'!C21,"")</f>
        <v/>
      </c>
      <c r="D21" s="294" t="str">
        <f>IF(Calculations!$E$40="Yes",'Final feedback Data'!D21,"")</f>
        <v/>
      </c>
      <c r="E21" s="294" t="str">
        <f>IF(Calculations!$E$40="Yes",'Final feedback Data'!E21,"")</f>
        <v/>
      </c>
      <c r="F21" s="294" t="str">
        <f>IF(Calculations!$E$40="Yes",'Final feedback Data'!F21,"")</f>
        <v/>
      </c>
      <c r="G21" s="293" t="str">
        <f>IF(Calculations!$E$40="Yes",'Final feedback Data'!G21,"")</f>
        <v/>
      </c>
      <c r="H21" s="211" t="str">
        <f>IF(Calculations!$E$40="Yes",'Final feedback Data'!H21,"")</f>
        <v/>
      </c>
      <c r="I21" s="211" t="str">
        <f>IF(Calculations!$E$40="Yes",'Final feedback Data'!I21,"")</f>
        <v/>
      </c>
      <c r="J21" s="213" t="str">
        <f>IF(Calculations!$E$40="Yes",'Final feedback Data'!J21,"")</f>
        <v/>
      </c>
      <c r="K21" s="293" t="str">
        <f>IF(Calculations!$E$40="Yes",'Final feedback Data'!K21,"")</f>
        <v/>
      </c>
      <c r="L21" s="296" t="str">
        <f>IF(Calculations!$E$40="Yes",'Final feedback Data'!L21,"")</f>
        <v/>
      </c>
      <c r="M21" s="293" t="str">
        <f>IF(Calculations!$E$40="Yes",'Final feedback Data'!M21,"")</f>
        <v/>
      </c>
      <c r="N21" s="193" t="str">
        <f>IF(Calculations!$E$40="Yes",'Final feedback Data'!N21,"")</f>
        <v/>
      </c>
      <c r="O21" s="193" t="str">
        <f>IF(Calculations!$E$40="Yes",'Final feedback Data'!O21,"")</f>
        <v/>
      </c>
      <c r="P21" s="193" t="str">
        <f>IF(Calculations!$E$40="Yes",'Final feedback Data'!P21,"")</f>
        <v/>
      </c>
      <c r="Q21" s="193" t="str">
        <f>IF(Calculations!$E$40="Yes",'Final feedback Data'!Q21,"")</f>
        <v/>
      </c>
      <c r="R21" s="193" t="str">
        <f>IF(Calculations!$E$40="Yes",'Final feedback Data'!R21,"")</f>
        <v/>
      </c>
      <c r="S21" s="193" t="str">
        <f>IF(Calculations!$E$40="Yes",'Final feedback Data'!S21,"")</f>
        <v/>
      </c>
      <c r="T21" s="193"/>
      <c r="U21" s="193"/>
      <c r="V21" s="193"/>
      <c r="W21" s="193"/>
      <c r="X21" s="193"/>
      <c r="Y21" s="193"/>
      <c r="Z21" s="193"/>
      <c r="AA21" s="193"/>
      <c r="AB21" s="193"/>
      <c r="AC21" s="193"/>
      <c r="AD21" s="193"/>
      <c r="AE21" s="193"/>
      <c r="AF21" s="193"/>
      <c r="AG21" s="193"/>
      <c r="AH21" s="193"/>
      <c r="AI21" s="193"/>
      <c r="AJ21" s="193"/>
      <c r="AK21" s="193"/>
      <c r="AL21" s="193"/>
      <c r="AM21" s="193"/>
      <c r="AN21" s="193"/>
      <c r="AO21" s="193"/>
      <c r="AP21" s="193"/>
      <c r="AQ21" s="193"/>
      <c r="AR21" s="193"/>
      <c r="AS21" s="193"/>
      <c r="AT21" s="193"/>
      <c r="AU21" s="193"/>
      <c r="AV21" s="193"/>
      <c r="AW21" s="193"/>
      <c r="AX21" s="193"/>
      <c r="AY21" s="193"/>
      <c r="AZ21" s="193"/>
      <c r="BA21" s="193"/>
      <c r="BB21" s="193"/>
      <c r="BC21" s="193"/>
      <c r="BD21" s="193"/>
    </row>
    <row r="22" spans="1:56" ht="19" x14ac:dyDescent="0.25">
      <c r="A22" s="193"/>
      <c r="B22" s="293" t="str">
        <f>IF(Calculations!$E$40="Yes",'Final feedback Data'!B22,"")</f>
        <v/>
      </c>
      <c r="C22" s="294" t="str">
        <f>IF(Calculations!$E$40="Yes",'Final feedback Data'!C22,"")</f>
        <v/>
      </c>
      <c r="D22" s="294" t="str">
        <f>IF(Calculations!$E$40="Yes",'Final feedback Data'!D22,"")</f>
        <v/>
      </c>
      <c r="E22" s="294" t="str">
        <f>IF(Calculations!$E$40="Yes",'Final feedback Data'!E22,"")</f>
        <v/>
      </c>
      <c r="F22" s="294" t="str">
        <f>IF(Calculations!$E$40="Yes",'Final feedback Data'!F22,"")</f>
        <v/>
      </c>
      <c r="G22" s="293" t="str">
        <f>IF(Calculations!$E$40="Yes",'Final feedback Data'!G22,"")</f>
        <v/>
      </c>
      <c r="H22" s="211" t="str">
        <f>IF(Calculations!$E$40="Yes",'Final feedback Data'!H22,"")</f>
        <v/>
      </c>
      <c r="I22" s="211" t="str">
        <f>IF(Calculations!$E$40="Yes",'Final feedback Data'!I22,"")</f>
        <v/>
      </c>
      <c r="J22" s="213" t="str">
        <f>IF(Calculations!$E$40="Yes",'Final feedback Data'!J22,"")</f>
        <v/>
      </c>
      <c r="K22" s="293" t="str">
        <f>IF(Calculations!$E$40="Yes",'Final feedback Data'!K22,"")</f>
        <v/>
      </c>
      <c r="L22" s="296" t="str">
        <f>IF(Calculations!$E$40="Yes",'Final feedback Data'!L22,"")</f>
        <v/>
      </c>
      <c r="M22" s="293" t="str">
        <f>IF(Calculations!$E$40="Yes",'Final feedback Data'!M22,"")</f>
        <v/>
      </c>
      <c r="N22" s="193" t="str">
        <f>IF(Calculations!$E$40="Yes",'Final feedback Data'!N22,"")</f>
        <v/>
      </c>
      <c r="O22" s="193" t="str">
        <f>IF(Calculations!$E$40="Yes",'Final feedback Data'!O22,"")</f>
        <v/>
      </c>
      <c r="P22" s="193" t="str">
        <f>IF(Calculations!$E$40="Yes",'Final feedback Data'!P22,"")</f>
        <v/>
      </c>
      <c r="Q22" s="193" t="str">
        <f>IF(Calculations!$E$40="Yes",'Final feedback Data'!Q22,"")</f>
        <v/>
      </c>
      <c r="R22" s="193" t="str">
        <f>IF(Calculations!$E$40="Yes",'Final feedback Data'!R22,"")</f>
        <v/>
      </c>
      <c r="S22" s="193" t="str">
        <f>IF(Calculations!$E$40="Yes",'Final feedback Data'!S22,"")</f>
        <v/>
      </c>
      <c r="T22" s="193"/>
      <c r="U22" s="193"/>
      <c r="V22" s="193"/>
      <c r="W22" s="193"/>
      <c r="X22" s="193"/>
      <c r="Y22" s="193"/>
      <c r="Z22" s="193"/>
      <c r="AA22" s="193"/>
      <c r="AB22" s="193"/>
      <c r="AC22" s="193"/>
      <c r="AD22" s="193"/>
      <c r="AE22" s="193"/>
      <c r="AF22" s="193"/>
      <c r="AG22" s="193"/>
      <c r="AH22" s="193"/>
      <c r="AI22" s="193"/>
      <c r="AJ22" s="193"/>
      <c r="AK22" s="193"/>
      <c r="AL22" s="193"/>
      <c r="AM22" s="193"/>
      <c r="AN22" s="193"/>
      <c r="AO22" s="193"/>
      <c r="AP22" s="193"/>
      <c r="AQ22" s="193"/>
      <c r="AR22" s="193"/>
      <c r="AS22" s="193"/>
      <c r="AT22" s="193"/>
      <c r="AU22" s="193"/>
      <c r="AV22" s="193"/>
      <c r="AW22" s="193"/>
      <c r="AX22" s="193"/>
      <c r="AY22" s="193"/>
      <c r="AZ22" s="193"/>
      <c r="BA22" s="193"/>
      <c r="BB22" s="193"/>
      <c r="BC22" s="193"/>
      <c r="BD22" s="193"/>
    </row>
    <row r="23" spans="1:56" ht="19" x14ac:dyDescent="0.25">
      <c r="A23" s="193"/>
      <c r="B23" s="293" t="str">
        <f>IF(Calculations!$E$40="Yes",'Final feedback Data'!B23,"")</f>
        <v/>
      </c>
      <c r="C23" s="293" t="str">
        <f>IF(Calculations!$E$40="Yes",'Final feedback Data'!C23,"")</f>
        <v/>
      </c>
      <c r="D23" s="293" t="str">
        <f>IF(Calculations!$E$40="Yes",'Final feedback Data'!D23,"")</f>
        <v/>
      </c>
      <c r="E23" s="293" t="str">
        <f>IF(Calculations!$E$40="Yes",'Final feedback Data'!E23,"")</f>
        <v/>
      </c>
      <c r="F23" s="293" t="str">
        <f>IF(Calculations!$E$40="Yes",'Final feedback Data'!F23,"")</f>
        <v/>
      </c>
      <c r="G23" s="293" t="str">
        <f>IF(Calculations!$E$40="Yes",'Final feedback Data'!G23,"")</f>
        <v/>
      </c>
      <c r="H23" s="293" t="str">
        <f>IF(Calculations!$E$40="Yes",'Final feedback Data'!H23,"")</f>
        <v/>
      </c>
      <c r="I23" s="293" t="str">
        <f>IF(Calculations!$E$40="Yes",'Final feedback Data'!I23,"")</f>
        <v/>
      </c>
      <c r="J23" s="293" t="str">
        <f>IF(Calculations!$E$40="Yes",'Final feedback Data'!J23,"")</f>
        <v/>
      </c>
      <c r="K23" s="293" t="str">
        <f>IF(Calculations!$E$40="Yes",'Final feedback Data'!K23,"")</f>
        <v/>
      </c>
      <c r="L23" s="293" t="str">
        <f>IF(Calculations!$E$40="Yes",'Final feedback Data'!L23,"")</f>
        <v/>
      </c>
      <c r="M23" s="293" t="str">
        <f>IF(Calculations!$E$40="Yes",'Final feedback Data'!M23,"")</f>
        <v/>
      </c>
      <c r="N23" s="193" t="str">
        <f>IF(Calculations!$E$40="Yes",'Final feedback Data'!N23,"")</f>
        <v/>
      </c>
      <c r="O23" s="193" t="str">
        <f>IF(Calculations!$E$40="Yes",'Final feedback Data'!O23,"")</f>
        <v/>
      </c>
      <c r="P23" s="193" t="str">
        <f>IF(Calculations!$E$40="Yes",'Final feedback Data'!P23,"")</f>
        <v/>
      </c>
      <c r="Q23" s="193" t="str">
        <f>IF(Calculations!$E$40="Yes",'Final feedback Data'!Q23,"")</f>
        <v/>
      </c>
      <c r="R23" s="193" t="str">
        <f>IF(Calculations!$E$40="Yes",'Final feedback Data'!R23,"")</f>
        <v/>
      </c>
      <c r="S23" s="193" t="str">
        <f>IF(Calculations!$E$40="Yes",'Final feedback Data'!S23,"")</f>
        <v/>
      </c>
      <c r="T23" s="193"/>
      <c r="U23" s="193"/>
      <c r="V23" s="193"/>
      <c r="W23" s="193"/>
      <c r="X23" s="193"/>
      <c r="Y23" s="193"/>
      <c r="Z23" s="193"/>
      <c r="AA23" s="193"/>
      <c r="AB23" s="193"/>
      <c r="AC23" s="193"/>
      <c r="AD23" s="193"/>
      <c r="AE23" s="193"/>
      <c r="AF23" s="193"/>
      <c r="AG23" s="193"/>
      <c r="AH23" s="193"/>
      <c r="AI23" s="193"/>
      <c r="AJ23" s="193"/>
      <c r="AK23" s="193"/>
      <c r="AL23" s="193"/>
      <c r="AM23" s="193"/>
      <c r="AN23" s="193"/>
      <c r="AO23" s="193"/>
      <c r="AP23" s="193"/>
      <c r="AQ23" s="193"/>
      <c r="AR23" s="193"/>
      <c r="AS23" s="193"/>
      <c r="AT23" s="193"/>
      <c r="AU23" s="193"/>
      <c r="AV23" s="193"/>
      <c r="AW23" s="193"/>
      <c r="AX23" s="193"/>
      <c r="AY23" s="193"/>
      <c r="AZ23" s="193"/>
      <c r="BA23" s="193"/>
      <c r="BB23" s="193"/>
      <c r="BC23" s="193"/>
      <c r="BD23" s="193"/>
    </row>
    <row r="24" spans="1:56" ht="26.5" customHeight="1" x14ac:dyDescent="0.2">
      <c r="A24" s="193"/>
      <c r="B24" s="193" t="str">
        <f>IF(Calculations!$E$40="Yes",'Final feedback Data'!B24,"")</f>
        <v/>
      </c>
      <c r="C24" s="193" t="str">
        <f>IF(Calculations!$E$40="Yes",'Final feedback Data'!C24,"")</f>
        <v/>
      </c>
      <c r="D24" s="193" t="str">
        <f>IF(Calculations!$E$40="Yes",'Final feedback Data'!D24,"")</f>
        <v/>
      </c>
      <c r="E24" s="193" t="str">
        <f>IF(Calculations!$E$40="Yes",'Final feedback Data'!E24,"")</f>
        <v/>
      </c>
      <c r="F24" s="193" t="str">
        <f>IF(Calculations!$E$40="Yes",'Final feedback Data'!F24,"")</f>
        <v/>
      </c>
      <c r="G24" s="193" t="str">
        <f>IF(Calculations!$E$40="Yes",'Final feedback Data'!G24,"")</f>
        <v/>
      </c>
      <c r="H24" s="193" t="str">
        <f>IF(Calculations!$E$40="Yes",'Final feedback Data'!H24,"")</f>
        <v/>
      </c>
      <c r="I24" s="193" t="str">
        <f>IF(Calculations!$E$40="Yes",'Final feedback Data'!I24,"")</f>
        <v/>
      </c>
      <c r="J24" s="193" t="str">
        <f>IF(Calculations!$E$40="Yes",'Final feedback Data'!J24,"")</f>
        <v/>
      </c>
      <c r="K24" s="193" t="str">
        <f>IF(Calculations!$E$40="Yes",'Final feedback Data'!K24,"")</f>
        <v/>
      </c>
      <c r="L24" s="193" t="str">
        <f>IF(Calculations!$E$40="Yes",'Final feedback Data'!L24,"")</f>
        <v/>
      </c>
      <c r="M24" s="193" t="str">
        <f>IF(Calculations!$E$40="Yes",'Final feedback Data'!M24,"")</f>
        <v/>
      </c>
      <c r="N24" s="193" t="str">
        <f>IF(Calculations!$E$40="Yes",'Final feedback Data'!N24,"")</f>
        <v/>
      </c>
      <c r="O24" s="193" t="str">
        <f>IF(Calculations!$E$40="Yes",'Final feedback Data'!O24,"")</f>
        <v/>
      </c>
      <c r="P24" s="193" t="str">
        <f>IF(Calculations!$E$40="Yes",'Final feedback Data'!P24,"")</f>
        <v/>
      </c>
      <c r="Q24" s="193" t="str">
        <f>IF(Calculations!$E$40="Yes",'Final feedback Data'!Q24,"")</f>
        <v/>
      </c>
      <c r="R24" s="193" t="str">
        <f>IF(Calculations!$E$40="Yes",'Final feedback Data'!R24,"")</f>
        <v/>
      </c>
      <c r="S24" s="193" t="str">
        <f>IF(Calculations!$E$40="Yes",'Final feedback Data'!S24,"")</f>
        <v/>
      </c>
      <c r="T24" s="193"/>
      <c r="U24" s="193"/>
      <c r="V24" s="193"/>
      <c r="W24" s="193"/>
      <c r="X24" s="193"/>
      <c r="Y24" s="193"/>
      <c r="Z24" s="193"/>
      <c r="AA24" s="193"/>
      <c r="AB24" s="193"/>
      <c r="AC24" s="193"/>
      <c r="AD24" s="193"/>
      <c r="AE24" s="193"/>
      <c r="AF24" s="193"/>
      <c r="AG24" s="193"/>
      <c r="AH24" s="193"/>
      <c r="AI24" s="193"/>
      <c r="AJ24" s="193"/>
      <c r="AK24" s="193"/>
      <c r="AL24" s="193"/>
      <c r="AM24" s="193"/>
      <c r="AN24" s="193"/>
      <c r="AO24" s="193"/>
      <c r="AP24" s="193"/>
      <c r="AQ24" s="193"/>
      <c r="AR24" s="193"/>
      <c r="AS24" s="193"/>
      <c r="AT24" s="193"/>
      <c r="AU24" s="193"/>
      <c r="AV24" s="193"/>
      <c r="AW24" s="193"/>
      <c r="AX24" s="193"/>
      <c r="AY24" s="193"/>
      <c r="AZ24" s="193"/>
      <c r="BA24" s="193"/>
      <c r="BB24" s="193"/>
      <c r="BC24" s="193"/>
      <c r="BD24" s="193"/>
    </row>
    <row r="25" spans="1:56" ht="29" x14ac:dyDescent="0.35">
      <c r="A25" s="193"/>
      <c r="B25" s="193" t="str">
        <f>IF(Calculations!$E$40="Yes",'Final feedback Data'!B25,"")</f>
        <v/>
      </c>
      <c r="C25" s="193" t="str">
        <f>IF(Calculations!$E$40="Yes",'Final feedback Data'!C25,"")</f>
        <v/>
      </c>
      <c r="D25" s="193" t="str">
        <f>IF(Calculations!$E$40="Yes",'Final feedback Data'!D25,"")</f>
        <v/>
      </c>
      <c r="E25" s="193" t="str">
        <f>IF(Calculations!$E$40="Yes",'Final feedback Data'!E25,"")</f>
        <v/>
      </c>
      <c r="F25" s="193" t="str">
        <f>IF(Calculations!$E$40="Yes",'Final feedback Data'!F25,"")</f>
        <v/>
      </c>
      <c r="G25" s="193" t="str">
        <f>IF(Calculations!$E$40="Yes",'Final feedback Data'!G25,"")</f>
        <v/>
      </c>
      <c r="H25" s="265" t="str">
        <f>IF(Calculations!$E$40="Yes",'Final feedback Data'!B26,"")</f>
        <v/>
      </c>
      <c r="I25" s="193"/>
      <c r="J25" s="193"/>
      <c r="K25" s="193"/>
      <c r="L25" s="193"/>
      <c r="M25" s="193" t="str">
        <f>IF(Calculations!$E$40="Yes",'Final feedback Data'!M25,"")</f>
        <v/>
      </c>
      <c r="N25" s="193" t="str">
        <f>IF(Calculations!$E$40="Yes",'Final feedback Data'!N25,"")</f>
        <v/>
      </c>
      <c r="O25" s="193" t="str">
        <f>IF(Calculations!$E$40="Yes",'Final feedback Data'!O25,"")</f>
        <v/>
      </c>
      <c r="P25" s="193" t="str">
        <f>IF(Calculations!$E$40="Yes",'Final feedback Data'!P25,"")</f>
        <v/>
      </c>
      <c r="Q25" s="193" t="str">
        <f>IF(Calculations!$E$40="Yes",'Final feedback Data'!Q25,"")</f>
        <v/>
      </c>
      <c r="R25" s="193" t="str">
        <f>IF(Calculations!$E$40="Yes",'Final feedback Data'!R25,"")</f>
        <v/>
      </c>
      <c r="S25" s="193" t="str">
        <f>IF(Calculations!$E$40="Yes",'Final feedback Data'!S25,"")</f>
        <v/>
      </c>
      <c r="T25" s="193"/>
      <c r="U25" s="193"/>
      <c r="V25" s="193"/>
      <c r="W25" s="193"/>
      <c r="X25" s="193"/>
      <c r="Y25" s="193"/>
      <c r="Z25" s="193"/>
      <c r="AA25" s="193"/>
      <c r="AB25" s="193"/>
      <c r="AC25" s="193"/>
      <c r="AD25" s="193"/>
      <c r="AE25" s="193"/>
      <c r="AF25" s="193"/>
      <c r="AG25" s="193"/>
      <c r="AH25" s="193"/>
      <c r="AI25" s="193"/>
      <c r="AJ25" s="193"/>
      <c r="AK25" s="193"/>
      <c r="AL25" s="193"/>
      <c r="AM25" s="193"/>
      <c r="AN25" s="193"/>
      <c r="AO25" s="193"/>
      <c r="AP25" s="193"/>
      <c r="AQ25" s="193"/>
      <c r="AR25" s="193"/>
      <c r="AS25" s="193"/>
      <c r="AT25" s="193"/>
      <c r="AU25" s="193"/>
      <c r="AV25" s="193"/>
      <c r="AW25" s="193"/>
      <c r="AX25" s="193"/>
      <c r="AY25" s="193"/>
      <c r="AZ25" s="193"/>
      <c r="BA25" s="193"/>
      <c r="BB25" s="193"/>
      <c r="BC25" s="193"/>
      <c r="BD25" s="193"/>
    </row>
    <row r="26" spans="1:56" x14ac:dyDescent="0.2">
      <c r="A26" s="193"/>
      <c r="B26" s="193"/>
      <c r="C26" s="193"/>
      <c r="D26" s="193" t="str">
        <f>IF(Calculations!$E$40="Yes",'Final feedback Data'!D26,"")</f>
        <v/>
      </c>
      <c r="E26" s="193" t="str">
        <f>IF(Calculations!$E$40="Yes",'Final feedback Data'!E26,"")</f>
        <v/>
      </c>
      <c r="F26" s="193" t="str">
        <f>IF(Calculations!$E$40="Yes",'Final feedback Data'!F26,"")</f>
        <v/>
      </c>
      <c r="G26" s="193" t="str">
        <f>IF(Calculations!$E$40="Yes",'Final feedback Data'!G26,"")</f>
        <v/>
      </c>
      <c r="H26" s="193" t="str">
        <f>IF(Calculations!$E$40="Yes",'Final feedback Data'!H26,"")</f>
        <v/>
      </c>
      <c r="I26" s="193" t="str">
        <f>IF(Calculations!$E$40="Yes",'Final feedback Data'!I26,"")</f>
        <v/>
      </c>
      <c r="J26" s="193" t="str">
        <f>IF(Calculations!$E$40="Yes",'Final feedback Data'!J26,"")</f>
        <v/>
      </c>
      <c r="K26" s="193" t="str">
        <f>IF(Calculations!$E$40="Yes",'Final feedback Data'!K26,"")</f>
        <v/>
      </c>
      <c r="L26" s="193" t="str">
        <f>IF(Calculations!$E$40="Yes",'Final feedback Data'!L26,"")</f>
        <v/>
      </c>
      <c r="M26" s="193" t="str">
        <f>IF(Calculations!$E$40="Yes",'Final feedback Data'!M26,"")</f>
        <v/>
      </c>
      <c r="N26" s="193" t="str">
        <f>IF(Calculations!$E$40="Yes",'Final feedback Data'!N26,"")</f>
        <v/>
      </c>
      <c r="O26" s="193" t="str">
        <f>IF(Calculations!$E$40="Yes",'Final feedback Data'!O26,"")</f>
        <v/>
      </c>
      <c r="P26" s="193" t="str">
        <f>IF(Calculations!$E$40="Yes",'Final feedback Data'!P26,"")</f>
        <v/>
      </c>
      <c r="Q26" s="193" t="str">
        <f>IF(Calculations!$E$40="Yes",'Final feedback Data'!Q26,"")</f>
        <v/>
      </c>
      <c r="R26" s="193" t="str">
        <f>IF(Calculations!$E$40="Yes",'Final feedback Data'!R26,"")</f>
        <v/>
      </c>
      <c r="S26" s="193" t="str">
        <f>IF(Calculations!$E$40="Yes",'Final feedback Data'!S26,"")</f>
        <v/>
      </c>
      <c r="T26" s="193"/>
      <c r="U26" s="193"/>
      <c r="V26" s="193"/>
      <c r="W26" s="193"/>
      <c r="X26" s="193"/>
      <c r="Y26" s="193"/>
      <c r="Z26" s="193"/>
      <c r="AA26" s="193"/>
      <c r="AB26" s="193"/>
      <c r="AC26" s="193"/>
      <c r="AD26" s="193"/>
      <c r="AE26" s="193"/>
      <c r="AF26" s="193"/>
      <c r="AG26" s="193"/>
      <c r="AH26" s="193"/>
      <c r="AI26" s="193"/>
      <c r="AJ26" s="193"/>
      <c r="AK26" s="193"/>
      <c r="AL26" s="193"/>
      <c r="AM26" s="193"/>
      <c r="AN26" s="193"/>
      <c r="AO26" s="193"/>
      <c r="AP26" s="193"/>
      <c r="AQ26" s="193"/>
      <c r="AR26" s="193"/>
      <c r="AS26" s="193"/>
      <c r="AT26" s="193"/>
      <c r="AU26" s="193"/>
      <c r="AV26" s="193"/>
      <c r="AW26" s="193"/>
      <c r="AX26" s="193"/>
      <c r="AY26" s="193"/>
      <c r="AZ26" s="193"/>
      <c r="BA26" s="193"/>
      <c r="BB26" s="193"/>
      <c r="BC26" s="193"/>
      <c r="BD26" s="193"/>
    </row>
    <row r="27" spans="1:56" ht="19" x14ac:dyDescent="0.25">
      <c r="A27" s="193"/>
      <c r="B27" s="293"/>
      <c r="C27" s="293"/>
      <c r="D27" s="293"/>
      <c r="E27" s="293"/>
      <c r="F27" s="293"/>
      <c r="G27" s="293"/>
      <c r="H27" s="293"/>
      <c r="I27" s="293"/>
      <c r="J27" s="293"/>
      <c r="K27" s="293"/>
      <c r="L27" s="293"/>
      <c r="M27" s="293"/>
      <c r="N27" s="293"/>
      <c r="O27" s="293"/>
      <c r="P27" s="293"/>
      <c r="Q27" s="293"/>
      <c r="R27" s="293"/>
      <c r="S27" s="293"/>
      <c r="T27" s="293"/>
      <c r="U27" s="193"/>
      <c r="V27" s="193"/>
      <c r="W27" s="193"/>
      <c r="X27" s="193"/>
      <c r="Y27" s="193"/>
      <c r="Z27" s="193"/>
      <c r="AA27" s="193"/>
      <c r="AB27" s="193"/>
      <c r="AC27" s="193"/>
      <c r="AD27" s="193"/>
      <c r="AE27" s="193"/>
      <c r="AF27" s="193"/>
      <c r="AG27" s="193"/>
      <c r="AH27" s="193"/>
      <c r="AI27" s="193"/>
      <c r="AJ27" s="193"/>
      <c r="AK27" s="193"/>
      <c r="AL27" s="193"/>
      <c r="AM27" s="193"/>
      <c r="AN27" s="193"/>
      <c r="AO27" s="193"/>
      <c r="AP27" s="193"/>
      <c r="AQ27" s="193"/>
      <c r="AR27" s="193"/>
      <c r="AS27" s="193"/>
      <c r="AT27" s="193"/>
      <c r="AU27" s="193"/>
      <c r="AV27" s="193"/>
      <c r="AW27" s="193"/>
      <c r="AX27" s="193"/>
      <c r="AY27" s="193"/>
      <c r="AZ27" s="193"/>
      <c r="BA27" s="193"/>
      <c r="BB27" s="193"/>
      <c r="BC27" s="193"/>
      <c r="BD27" s="193"/>
    </row>
    <row r="28" spans="1:56" ht="19" x14ac:dyDescent="0.25">
      <c r="A28" s="193"/>
      <c r="B28" s="293" t="str">
        <f>IF(Calculations!$E$40="Yes",'Final feedback Data'!B27,"")</f>
        <v/>
      </c>
      <c r="C28" s="293" t="str">
        <f>IF(Calculations!$E$40="Yes",'Final feedback Data'!C27,"")</f>
        <v/>
      </c>
      <c r="D28" s="298" t="str">
        <f>IF(Calculations!$E$40="Yes",'Final feedback Data'!D27,"")</f>
        <v/>
      </c>
      <c r="E28" s="298" t="str">
        <f>IF(Calculations!$E$40="Yes",'Final feedback Data'!E27,"")</f>
        <v/>
      </c>
      <c r="F28" s="298" t="str">
        <f>IF(Calculations!$E$40="Yes",'Final feedback Data'!F27,"")</f>
        <v/>
      </c>
      <c r="G28" s="298" t="str">
        <f>IF(Calculations!$E$40="Yes",'Final feedback Data'!G27,"")</f>
        <v/>
      </c>
      <c r="H28" s="298" t="str">
        <f>IF(Calculations!$E$40="Yes",'Final feedback Data'!H27,"")</f>
        <v/>
      </c>
      <c r="I28" s="298" t="str">
        <f>IF(Calculations!$E$40="Yes",'Final feedback Data'!I27,"")</f>
        <v/>
      </c>
      <c r="J28" s="298" t="str">
        <f>IF(Calculations!$E$40="Yes",'Final feedback Data'!J27,"")</f>
        <v/>
      </c>
      <c r="K28" s="298" t="str">
        <f>IF(Calculations!$E$40="Yes",'Final feedback Data'!K27,"")</f>
        <v/>
      </c>
      <c r="L28" s="299" t="str">
        <f>IF(Calculations!$E$40="Yes",'Final feedback Data'!L27,"")</f>
        <v/>
      </c>
      <c r="M28" s="298" t="str">
        <f>IF(Calculations!$E$40="Yes",'Final feedback Data'!M27,"")</f>
        <v/>
      </c>
      <c r="N28" s="299" t="str">
        <f>IF(Calculations!$E$40="Yes",'Final feedback Data'!N27,"")</f>
        <v/>
      </c>
      <c r="O28" s="298" t="str">
        <f>IF(Calculations!$E$40="Yes",'Final feedback Data'!O27,"")</f>
        <v/>
      </c>
      <c r="P28" s="299" t="str">
        <f>IF(Calculations!$E$40="Yes",'Final feedback Data'!P27,"")</f>
        <v/>
      </c>
      <c r="Q28" s="298" t="str">
        <f>IF(Calculations!$E$40="Yes",'Final feedback Data'!Q27,"")</f>
        <v/>
      </c>
      <c r="R28" s="300" t="str">
        <f>IF(Calculations!$E$40="Yes",'Final feedback Data'!R27,"")</f>
        <v/>
      </c>
      <c r="S28" s="203"/>
      <c r="T28" s="293"/>
      <c r="U28" s="193"/>
      <c r="V28" s="193"/>
      <c r="W28" s="193"/>
      <c r="X28" s="193"/>
      <c r="Y28" s="193"/>
      <c r="Z28" s="193"/>
      <c r="AA28" s="193"/>
      <c r="AB28" s="193"/>
      <c r="AC28" s="193"/>
      <c r="AD28" s="193"/>
      <c r="AE28" s="193"/>
      <c r="AF28" s="193"/>
      <c r="AG28" s="193"/>
      <c r="AH28" s="193"/>
      <c r="AI28" s="193"/>
      <c r="AJ28" s="193"/>
      <c r="AK28" s="193"/>
      <c r="AL28" s="193"/>
      <c r="AM28" s="193"/>
      <c r="AN28" s="193"/>
      <c r="AO28" s="193"/>
      <c r="AP28" s="193"/>
      <c r="AQ28" s="193"/>
      <c r="AR28" s="193"/>
      <c r="AS28" s="193"/>
      <c r="AT28" s="193"/>
      <c r="AU28" s="193"/>
      <c r="AV28" s="193"/>
      <c r="AW28" s="193"/>
      <c r="AX28" s="193"/>
      <c r="AY28" s="193"/>
      <c r="AZ28" s="193"/>
      <c r="BA28" s="193"/>
      <c r="BB28" s="193"/>
      <c r="BC28" s="193"/>
      <c r="BD28" s="193"/>
    </row>
    <row r="29" spans="1:56" ht="19" x14ac:dyDescent="0.25">
      <c r="A29" s="193"/>
      <c r="B29" s="293" t="str">
        <f>IF(Calculations!$E$40="Yes",'Final feedback Data'!B28,"")</f>
        <v/>
      </c>
      <c r="C29" s="293" t="str">
        <f>IF(Calculations!$E$40="Yes",'Final feedback Data'!C28,"")</f>
        <v/>
      </c>
      <c r="D29" s="294" t="str">
        <f>IF(Calculations!$E$40="Yes",'Final feedback Data'!D28,"")</f>
        <v/>
      </c>
      <c r="E29" s="294" t="str">
        <f>IF(Calculations!$E$40="Yes",'Final feedback Data'!E28,"")</f>
        <v/>
      </c>
      <c r="F29" s="294" t="str">
        <f>IF(Calculations!$E$40="Yes",'Final feedback Data'!F28,"")</f>
        <v/>
      </c>
      <c r="G29" s="294" t="str">
        <f>IF(Calculations!$E$40="Yes",'Final feedback Data'!G28,"")</f>
        <v/>
      </c>
      <c r="H29" s="211" t="str">
        <f>IF(Calculations!$E$40="Yes",'Final feedback Data'!H28,"")</f>
        <v/>
      </c>
      <c r="I29" s="211" t="str">
        <f>IF(Calculations!$E$40="Yes",'Final feedback Data'!I28,"")</f>
        <v/>
      </c>
      <c r="J29" s="213" t="str">
        <f>IF(Calculations!$E$40="Yes",'Final feedback Data'!J28,"")</f>
        <v/>
      </c>
      <c r="K29" s="213" t="str">
        <f>IF(Calculations!$E$40="Yes",'Final feedback Data'!K28,"")</f>
        <v/>
      </c>
      <c r="L29" s="211" t="str">
        <f>IF(Calculations!$E$40="Yes",'Final feedback Data'!L28,"")</f>
        <v/>
      </c>
      <c r="M29" s="211" t="str">
        <f>IF(Calculations!$E$40="Yes",'Final feedback Data'!M28,"")</f>
        <v/>
      </c>
      <c r="N29" s="211" t="str">
        <f>IF(Calculations!$E$40="Yes",'Final feedback Data'!N28,"")</f>
        <v/>
      </c>
      <c r="O29" s="211" t="str">
        <f>IF(Calculations!$E$40="Yes",'Final feedback Data'!O28,"")</f>
        <v/>
      </c>
      <c r="P29" s="211" t="str">
        <f>IF(Calculations!$E$40="Yes",'Final feedback Data'!P28,"")</f>
        <v/>
      </c>
      <c r="Q29" s="293" t="str">
        <f>IF(Calculations!$E$40="Yes",'Final feedback Data'!Q28,"")</f>
        <v/>
      </c>
      <c r="R29" s="293" t="str">
        <f>IF(Calculations!$E$40="Yes",'Final feedback Data'!R28,"")</f>
        <v/>
      </c>
      <c r="S29" s="293" t="str">
        <f>IF(Calculations!$E$40="Yes",'Final feedback Data'!S28,"")</f>
        <v/>
      </c>
      <c r="T29" s="293"/>
      <c r="U29" s="193"/>
      <c r="V29" s="193"/>
      <c r="W29" s="193"/>
      <c r="X29" s="193"/>
      <c r="Y29" s="193"/>
      <c r="Z29" s="193"/>
      <c r="AA29" s="193"/>
      <c r="AB29" s="193"/>
      <c r="AC29" s="193"/>
      <c r="AD29" s="193"/>
      <c r="AE29" s="193"/>
      <c r="AF29" s="193"/>
      <c r="AG29" s="193"/>
      <c r="AH29" s="193"/>
      <c r="AI29" s="193"/>
      <c r="AJ29" s="193"/>
      <c r="AK29" s="193"/>
      <c r="AL29" s="193"/>
      <c r="AM29" s="193"/>
      <c r="AN29" s="193"/>
      <c r="AO29" s="193"/>
      <c r="AP29" s="193"/>
      <c r="AQ29" s="193"/>
      <c r="AR29" s="193"/>
      <c r="AS29" s="193"/>
      <c r="AT29" s="193"/>
      <c r="AU29" s="193"/>
      <c r="AV29" s="193"/>
      <c r="AW29" s="193"/>
      <c r="AX29" s="193"/>
      <c r="AY29" s="193"/>
      <c r="AZ29" s="193"/>
      <c r="BA29" s="193"/>
      <c r="BB29" s="193"/>
      <c r="BC29" s="193"/>
      <c r="BD29" s="193"/>
    </row>
    <row r="30" spans="1:56" ht="19" x14ac:dyDescent="0.25">
      <c r="A30" s="193"/>
      <c r="B30" s="293" t="str">
        <f>IF(Calculations!$E$40="Yes",'Final feedback Data'!B29,"")</f>
        <v/>
      </c>
      <c r="C30" s="293" t="str">
        <f>IF(Calculations!$E$40="Yes",'Final feedback Data'!C29,"")</f>
        <v/>
      </c>
      <c r="D30" s="294" t="str">
        <f>IF(Calculations!$E$40="Yes",'Final feedback Data'!D29,"")</f>
        <v/>
      </c>
      <c r="E30" s="294" t="str">
        <f>IF(Calculations!$E$40="Yes",'Final feedback Data'!E29,"")</f>
        <v/>
      </c>
      <c r="F30" s="294" t="str">
        <f>IF(Calculations!$E$40="Yes",'Final feedback Data'!F29,"")</f>
        <v/>
      </c>
      <c r="G30" s="294" t="str">
        <f>IF(Calculations!$E$40="Yes",'Final feedback Data'!G29,"")</f>
        <v/>
      </c>
      <c r="H30" s="211" t="str">
        <f>IF(Calculations!$E$40="Yes",'Final feedback Data'!H29,"")</f>
        <v/>
      </c>
      <c r="I30" s="211" t="str">
        <f>IF(Calculations!$E$40="Yes",'Final feedback Data'!I29,"")</f>
        <v/>
      </c>
      <c r="J30" s="213" t="str">
        <f>IF(Calculations!$E$40="Yes",'Final feedback Data'!J29,"")</f>
        <v/>
      </c>
      <c r="K30" s="213" t="str">
        <f>IF(Calculations!$E$40="Yes",'Final feedback Data'!K29,"")</f>
        <v/>
      </c>
      <c r="L30" s="211" t="str">
        <f>IF(Calculations!$E$40="Yes",'Final feedback Data'!L29,"")</f>
        <v/>
      </c>
      <c r="M30" s="211" t="str">
        <f>IF(Calculations!$E$40="Yes",'Final feedback Data'!M29,"")</f>
        <v/>
      </c>
      <c r="N30" s="211" t="str">
        <f>IF(Calculations!$E$40="Yes",'Final feedback Data'!N29,"")</f>
        <v/>
      </c>
      <c r="O30" s="211" t="str">
        <f>IF(Calculations!$E$40="Yes",'Final feedback Data'!O29,"")</f>
        <v/>
      </c>
      <c r="P30" s="211" t="str">
        <f>IF(Calculations!$E$40="Yes",'Final feedback Data'!P29,"")</f>
        <v/>
      </c>
      <c r="Q30" s="293" t="str">
        <f>IF(Calculations!$E$40="Yes",'Final feedback Data'!Q29,"")</f>
        <v/>
      </c>
      <c r="R30" s="293" t="str">
        <f>IF(Calculations!$E$40="Yes",'Final feedback Data'!R29,"")</f>
        <v/>
      </c>
      <c r="S30" s="293" t="str">
        <f>IF(Calculations!$E$40="Yes",'Final feedback Data'!S29,"")</f>
        <v/>
      </c>
      <c r="T30" s="293"/>
      <c r="U30" s="193"/>
      <c r="V30" s="193"/>
      <c r="W30" s="193"/>
      <c r="X30" s="193"/>
      <c r="Y30" s="193"/>
      <c r="Z30" s="193"/>
      <c r="AA30" s="193"/>
      <c r="AB30" s="193"/>
      <c r="AC30" s="193"/>
      <c r="AD30" s="193"/>
      <c r="AE30" s="193"/>
      <c r="AF30" s="193"/>
      <c r="AG30" s="193"/>
      <c r="AH30" s="193"/>
      <c r="AI30" s="193"/>
      <c r="AJ30" s="193"/>
      <c r="AK30" s="193"/>
      <c r="AL30" s="193"/>
      <c r="AM30" s="193"/>
      <c r="AN30" s="193"/>
      <c r="AO30" s="193"/>
      <c r="AP30" s="193"/>
      <c r="AQ30" s="193"/>
      <c r="AR30" s="193"/>
      <c r="AS30" s="193"/>
      <c r="AT30" s="193"/>
      <c r="AU30" s="193"/>
      <c r="AV30" s="193"/>
      <c r="AW30" s="193"/>
      <c r="AX30" s="193"/>
      <c r="AY30" s="193"/>
      <c r="AZ30" s="193"/>
      <c r="BA30" s="193"/>
      <c r="BB30" s="193"/>
      <c r="BC30" s="193"/>
      <c r="BD30" s="193"/>
    </row>
    <row r="31" spans="1:56" ht="19" x14ac:dyDescent="0.25">
      <c r="A31" s="193"/>
      <c r="B31" s="293" t="str">
        <f>IF(Calculations!$E$40="Yes",'Final feedback Data'!B30,"")</f>
        <v/>
      </c>
      <c r="C31" s="293" t="str">
        <f>IF(Calculations!$E$40="Yes",'Final feedback Data'!C30,"")</f>
        <v/>
      </c>
      <c r="D31" s="294" t="str">
        <f>IF(Calculations!$E$40="Yes",'Final feedback Data'!D30,"")</f>
        <v/>
      </c>
      <c r="E31" s="294" t="str">
        <f>IF(Calculations!$E$40="Yes",'Final feedback Data'!E30,"")</f>
        <v/>
      </c>
      <c r="F31" s="294" t="str">
        <f>IF(Calculations!$E$40="Yes",'Final feedback Data'!F30,"")</f>
        <v/>
      </c>
      <c r="G31" s="294" t="str">
        <f>IF(Calculations!$E$40="Yes",'Final feedback Data'!G30,"")</f>
        <v/>
      </c>
      <c r="H31" s="211" t="str">
        <f>IF(Calculations!$E$40="Yes",'Final feedback Data'!H30,"")</f>
        <v/>
      </c>
      <c r="I31" s="211" t="str">
        <f>IF(Calculations!$E$40="Yes",'Final feedback Data'!I30,"")</f>
        <v/>
      </c>
      <c r="J31" s="213" t="str">
        <f>IF(Calculations!$E$40="Yes",'Final feedback Data'!J30,"")</f>
        <v/>
      </c>
      <c r="K31" s="213" t="str">
        <f>IF(Calculations!$E$40="Yes",'Final feedback Data'!K30,"")</f>
        <v/>
      </c>
      <c r="L31" s="211" t="str">
        <f>IF(Calculations!$E$40="Yes",'Final feedback Data'!L30,"")</f>
        <v/>
      </c>
      <c r="M31" s="211" t="str">
        <f>IF(Calculations!$E$40="Yes",'Final feedback Data'!M30,"")</f>
        <v/>
      </c>
      <c r="N31" s="211" t="str">
        <f>IF(Calculations!$E$40="Yes",'Final feedback Data'!N30,"")</f>
        <v/>
      </c>
      <c r="O31" s="211" t="str">
        <f>IF(Calculations!$E$40="Yes",'Final feedback Data'!O30,"")</f>
        <v/>
      </c>
      <c r="P31" s="211" t="str">
        <f>IF(Calculations!$E$40="Yes",'Final feedback Data'!P30,"")</f>
        <v/>
      </c>
      <c r="Q31" s="293" t="str">
        <f>IF(Calculations!$E$40="Yes",'Final feedback Data'!Q30,"")</f>
        <v/>
      </c>
      <c r="R31" s="293" t="str">
        <f>IF(Calculations!$E$40="Yes",'Final feedback Data'!R30,"")</f>
        <v/>
      </c>
      <c r="S31" s="293" t="str">
        <f>IF(Calculations!$E$40="Yes",'Final feedback Data'!S30,"")</f>
        <v/>
      </c>
      <c r="T31" s="293"/>
      <c r="U31" s="193"/>
      <c r="V31" s="193"/>
      <c r="W31" s="193"/>
      <c r="X31" s="193"/>
      <c r="Y31" s="193"/>
      <c r="Z31" s="193"/>
      <c r="AA31" s="193"/>
      <c r="AB31" s="193"/>
      <c r="AC31" s="193"/>
      <c r="AD31" s="193"/>
      <c r="AE31" s="193"/>
      <c r="AF31" s="193"/>
      <c r="AG31" s="193"/>
      <c r="AH31" s="193"/>
      <c r="AI31" s="193"/>
      <c r="AJ31" s="193"/>
      <c r="AK31" s="193"/>
      <c r="AL31" s="193"/>
      <c r="AM31" s="193"/>
      <c r="AN31" s="193"/>
      <c r="AO31" s="193"/>
      <c r="AP31" s="193"/>
      <c r="AQ31" s="193"/>
      <c r="AR31" s="193"/>
      <c r="AS31" s="193"/>
      <c r="AT31" s="193"/>
      <c r="AU31" s="193"/>
      <c r="AV31" s="193"/>
      <c r="AW31" s="193"/>
      <c r="AX31" s="193"/>
      <c r="AY31" s="193"/>
      <c r="AZ31" s="193"/>
      <c r="BA31" s="193"/>
      <c r="BB31" s="193"/>
      <c r="BC31" s="193"/>
      <c r="BD31" s="193"/>
    </row>
    <row r="32" spans="1:56" ht="19" x14ac:dyDescent="0.25">
      <c r="A32" s="193"/>
      <c r="B32" s="293" t="str">
        <f>IF(Calculations!$E$40="Yes",'Final feedback Data'!B31,"")</f>
        <v/>
      </c>
      <c r="C32" s="293" t="str">
        <f>IF(Calculations!$E$40="Yes",'Final feedback Data'!C31,"")</f>
        <v/>
      </c>
      <c r="D32" s="294" t="str">
        <f>IF(Calculations!$E$40="Yes",'Final feedback Data'!D31,"")</f>
        <v/>
      </c>
      <c r="E32" s="294" t="str">
        <f>IF(Calculations!$E$40="Yes",'Final feedback Data'!E31,"")</f>
        <v/>
      </c>
      <c r="F32" s="294" t="str">
        <f>IF(Calculations!$E$40="Yes",'Final feedback Data'!F31,"")</f>
        <v/>
      </c>
      <c r="G32" s="294" t="str">
        <f>IF(Calculations!$E$40="Yes",'Final feedback Data'!G31,"")</f>
        <v/>
      </c>
      <c r="H32" s="211" t="str">
        <f>IF(Calculations!$E$40="Yes",'Final feedback Data'!H31,"")</f>
        <v/>
      </c>
      <c r="I32" s="211" t="str">
        <f>IF(Calculations!$E$40="Yes",'Final feedback Data'!I31,"")</f>
        <v/>
      </c>
      <c r="J32" s="213" t="str">
        <f>IF(Calculations!$E$40="Yes",'Final feedback Data'!J31,"")</f>
        <v/>
      </c>
      <c r="K32" s="213" t="str">
        <f>IF(Calculations!$E$40="Yes",'Final feedback Data'!K31,"")</f>
        <v/>
      </c>
      <c r="L32" s="211" t="str">
        <f>IF(Calculations!$E$40="Yes",'Final feedback Data'!L31,"")</f>
        <v/>
      </c>
      <c r="M32" s="211" t="str">
        <f>IF(Calculations!$E$40="Yes",'Final feedback Data'!M31,"")</f>
        <v/>
      </c>
      <c r="N32" s="211" t="str">
        <f>IF(Calculations!$E$40="Yes",'Final feedback Data'!N31,"")</f>
        <v/>
      </c>
      <c r="O32" s="211" t="str">
        <f>IF(Calculations!$E$40="Yes",'Final feedback Data'!O31,"")</f>
        <v/>
      </c>
      <c r="P32" s="211" t="str">
        <f>IF(Calculations!$E$40="Yes",'Final feedback Data'!P31,"")</f>
        <v/>
      </c>
      <c r="Q32" s="293" t="str">
        <f>IF(Calculations!$E$40="Yes",'Final feedback Data'!Q31,"")</f>
        <v/>
      </c>
      <c r="R32" s="293" t="str">
        <f>IF(Calculations!$E$40="Yes",'Final feedback Data'!R31,"")</f>
        <v/>
      </c>
      <c r="S32" s="293" t="str">
        <f>IF(Calculations!$E$40="Yes",'Final feedback Data'!S31,"")</f>
        <v/>
      </c>
      <c r="T32" s="293"/>
      <c r="U32" s="193"/>
      <c r="V32" s="193"/>
      <c r="W32" s="193"/>
      <c r="X32" s="193"/>
      <c r="Y32" s="193"/>
      <c r="Z32" s="193"/>
      <c r="AA32" s="193"/>
      <c r="AB32" s="193"/>
      <c r="AC32" s="193"/>
      <c r="AD32" s="193"/>
      <c r="AE32" s="193"/>
      <c r="AF32" s="193"/>
      <c r="AG32" s="193"/>
      <c r="AH32" s="193"/>
      <c r="AI32" s="193"/>
      <c r="AJ32" s="193"/>
      <c r="AK32" s="193"/>
      <c r="AL32" s="193"/>
      <c r="AM32" s="193"/>
      <c r="AN32" s="193"/>
      <c r="AO32" s="193"/>
      <c r="AP32" s="193"/>
      <c r="AQ32" s="193"/>
      <c r="AR32" s="193"/>
      <c r="AS32" s="193"/>
      <c r="AT32" s="193"/>
      <c r="AU32" s="193"/>
      <c r="AV32" s="193"/>
      <c r="AW32" s="193"/>
      <c r="AX32" s="193"/>
      <c r="AY32" s="193"/>
      <c r="AZ32" s="193"/>
      <c r="BA32" s="193"/>
      <c r="BB32" s="193"/>
      <c r="BC32" s="193"/>
      <c r="BD32" s="193"/>
    </row>
    <row r="33" spans="1:66" ht="19" x14ac:dyDescent="0.25">
      <c r="A33" s="193"/>
      <c r="B33" s="293" t="str">
        <f>IF(Calculations!$E$40="Yes",'Final feedback Data'!B32,"")</f>
        <v/>
      </c>
      <c r="C33" s="293" t="str">
        <f>IF(Calculations!$E$40="Yes",'Final feedback Data'!C32,"")</f>
        <v/>
      </c>
      <c r="D33" s="294" t="str">
        <f>IF(Calculations!$E$40="Yes",'Final feedback Data'!D32,"")</f>
        <v/>
      </c>
      <c r="E33" s="294" t="str">
        <f>IF(Calculations!$E$40="Yes",'Final feedback Data'!E32,"")</f>
        <v/>
      </c>
      <c r="F33" s="294" t="str">
        <f>IF(Calculations!$E$40="Yes",'Final feedback Data'!F32,"")</f>
        <v/>
      </c>
      <c r="G33" s="294" t="str">
        <f>IF(Calculations!$E$40="Yes",'Final feedback Data'!G32,"")</f>
        <v/>
      </c>
      <c r="H33" s="211" t="str">
        <f>IF(Calculations!$E$40="Yes",'Final feedback Data'!H32,"")</f>
        <v/>
      </c>
      <c r="I33" s="211" t="str">
        <f>IF(Calculations!$E$40="Yes",'Final feedback Data'!I32,"")</f>
        <v/>
      </c>
      <c r="J33" s="213" t="str">
        <f>IF(Calculations!$E$40="Yes",'Final feedback Data'!J32,"")</f>
        <v/>
      </c>
      <c r="K33" s="213" t="str">
        <f>IF(Calculations!$E$40="Yes",'Final feedback Data'!K32,"")</f>
        <v/>
      </c>
      <c r="L33" s="211" t="str">
        <f>IF(Calculations!$E$40="Yes",'Final feedback Data'!L32,"")</f>
        <v/>
      </c>
      <c r="M33" s="211" t="str">
        <f>IF(Calculations!$E$40="Yes",'Final feedback Data'!M32,"")</f>
        <v/>
      </c>
      <c r="N33" s="211" t="str">
        <f>IF(Calculations!$E$40="Yes",'Final feedback Data'!N32,"")</f>
        <v/>
      </c>
      <c r="O33" s="211" t="str">
        <f>IF(Calculations!$E$40="Yes",'Final feedback Data'!O32,"")</f>
        <v/>
      </c>
      <c r="P33" s="211" t="str">
        <f>IF(Calculations!$E$40="Yes",'Final feedback Data'!P32,"")</f>
        <v/>
      </c>
      <c r="Q33" s="293" t="str">
        <f>IF(Calculations!$E$40="Yes",'Final feedback Data'!Q32,"")</f>
        <v/>
      </c>
      <c r="R33" s="293" t="str">
        <f>IF(Calculations!$E$40="Yes",'Final feedback Data'!R32,"")</f>
        <v/>
      </c>
      <c r="S33" s="293" t="str">
        <f>IF(Calculations!$E$40="Yes",'Final feedback Data'!S32,"")</f>
        <v/>
      </c>
      <c r="T33" s="293"/>
      <c r="U33" s="193"/>
      <c r="V33" s="193"/>
      <c r="W33" s="193"/>
      <c r="X33" s="193"/>
      <c r="Y33" s="193"/>
      <c r="Z33" s="193"/>
      <c r="AA33" s="193"/>
      <c r="AB33" s="193"/>
      <c r="AC33" s="193"/>
      <c r="AD33" s="193"/>
      <c r="AE33" s="193"/>
      <c r="AF33" s="193"/>
      <c r="AG33" s="193"/>
      <c r="AH33" s="193"/>
      <c r="AI33" s="193"/>
      <c r="AJ33" s="193"/>
      <c r="AK33" s="193"/>
      <c r="AL33" s="193"/>
      <c r="AM33" s="193"/>
      <c r="AN33" s="193"/>
      <c r="AO33" s="193"/>
      <c r="AP33" s="193"/>
      <c r="AQ33" s="193"/>
      <c r="AR33" s="193"/>
      <c r="AS33" s="193"/>
      <c r="AT33" s="193"/>
      <c r="AU33" s="193"/>
      <c r="AV33" s="193"/>
      <c r="AW33" s="193"/>
      <c r="AX33" s="193"/>
      <c r="AY33" s="193"/>
      <c r="AZ33" s="193"/>
      <c r="BA33" s="193"/>
      <c r="BB33" s="193"/>
      <c r="BC33" s="193"/>
      <c r="BD33" s="193"/>
    </row>
    <row r="34" spans="1:66" ht="19" x14ac:dyDescent="0.25">
      <c r="A34" s="193"/>
      <c r="B34" s="293" t="str">
        <f>IF(Calculations!$E$40="Yes",'Final feedback Data'!B33,"")</f>
        <v/>
      </c>
      <c r="C34" s="293" t="str">
        <f>IF(Calculations!$E$40="Yes",'Final feedback Data'!C33,"")</f>
        <v/>
      </c>
      <c r="D34" s="294" t="str">
        <f>IF(Calculations!$E$40="Yes",'Final feedback Data'!D33,"")</f>
        <v/>
      </c>
      <c r="E34" s="294" t="str">
        <f>IF(Calculations!$E$40="Yes",'Final feedback Data'!E33,"")</f>
        <v/>
      </c>
      <c r="F34" s="294" t="str">
        <f>IF(Calculations!$E$40="Yes",'Final feedback Data'!F33,"")</f>
        <v/>
      </c>
      <c r="G34" s="294" t="str">
        <f>IF(Calculations!$E$40="Yes",'Final feedback Data'!G33,"")</f>
        <v/>
      </c>
      <c r="H34" s="211" t="str">
        <f>IF(Calculations!$E$40="Yes",'Final feedback Data'!H33,"")</f>
        <v/>
      </c>
      <c r="I34" s="211" t="str">
        <f>IF(Calculations!$E$40="Yes",'Final feedback Data'!I33,"")</f>
        <v/>
      </c>
      <c r="J34" s="213" t="str">
        <f>IF(Calculations!$E$40="Yes",'Final feedback Data'!J33,"")</f>
        <v/>
      </c>
      <c r="K34" s="213" t="str">
        <f>IF(Calculations!$E$40="Yes",'Final feedback Data'!K33,"")</f>
        <v/>
      </c>
      <c r="L34" s="211" t="str">
        <f>IF(Calculations!$E$40="Yes",'Final feedback Data'!L33,"")</f>
        <v/>
      </c>
      <c r="M34" s="211" t="str">
        <f>IF(Calculations!$E$40="Yes",'Final feedback Data'!M33,"")</f>
        <v/>
      </c>
      <c r="N34" s="211" t="str">
        <f>IF(Calculations!$E$40="Yes",'Final feedback Data'!N33,"")</f>
        <v/>
      </c>
      <c r="O34" s="211" t="str">
        <f>IF(Calculations!$E$40="Yes",'Final feedback Data'!O33,"")</f>
        <v/>
      </c>
      <c r="P34" s="211" t="str">
        <f>IF(Calculations!$E$40="Yes",'Final feedback Data'!P33,"")</f>
        <v/>
      </c>
      <c r="Q34" s="293" t="str">
        <f>IF(Calculations!$E$40="Yes",'Final feedback Data'!Q33,"")</f>
        <v/>
      </c>
      <c r="R34" s="293" t="str">
        <f>IF(Calculations!$E$40="Yes",'Final feedback Data'!R33,"")</f>
        <v/>
      </c>
      <c r="S34" s="293" t="str">
        <f>IF(Calculations!$E$40="Yes",'Final feedback Data'!S33,"")</f>
        <v/>
      </c>
      <c r="T34" s="293"/>
      <c r="U34" s="193"/>
      <c r="V34" s="193"/>
      <c r="W34" s="193"/>
      <c r="X34" s="193"/>
      <c r="Y34" s="193"/>
      <c r="Z34" s="193"/>
      <c r="AA34" s="193"/>
      <c r="AB34" s="193"/>
      <c r="AC34" s="193"/>
      <c r="AD34" s="193"/>
      <c r="AE34" s="193"/>
      <c r="AF34" s="193"/>
      <c r="AG34" s="193"/>
      <c r="AH34" s="193"/>
      <c r="AI34" s="193"/>
      <c r="AJ34" s="193"/>
      <c r="AK34" s="193"/>
      <c r="AL34" s="193"/>
      <c r="AM34" s="193"/>
      <c r="AN34" s="193"/>
      <c r="AO34" s="193"/>
      <c r="AP34" s="193"/>
      <c r="AQ34" s="193"/>
      <c r="AR34" s="193"/>
      <c r="AS34" s="193"/>
      <c r="AT34" s="193"/>
      <c r="AU34" s="193"/>
      <c r="AV34" s="193"/>
      <c r="AW34" s="193"/>
      <c r="AX34" s="193"/>
      <c r="AY34" s="193"/>
      <c r="AZ34" s="193"/>
      <c r="BA34" s="193"/>
      <c r="BB34" s="193"/>
      <c r="BC34" s="193"/>
      <c r="BD34" s="193"/>
    </row>
    <row r="35" spans="1:66" ht="19" x14ac:dyDescent="0.25">
      <c r="A35" s="193"/>
      <c r="B35" s="293" t="str">
        <f>IF(Calculations!$E$40="Yes",'Final feedback Data'!B34,"")</f>
        <v/>
      </c>
      <c r="C35" s="293" t="str">
        <f>IF(Calculations!$E$40="Yes",'Final feedback Data'!C34,"")</f>
        <v/>
      </c>
      <c r="D35" s="294" t="str">
        <f>IF(Calculations!$E$40="Yes",'Final feedback Data'!D34,"")</f>
        <v/>
      </c>
      <c r="E35" s="294" t="str">
        <f>IF(Calculations!$E$40="Yes",'Final feedback Data'!E34,"")</f>
        <v/>
      </c>
      <c r="F35" s="294" t="str">
        <f>IF(Calculations!$E$40="Yes",'Final feedback Data'!F34,"")</f>
        <v/>
      </c>
      <c r="G35" s="294" t="str">
        <f>IF(Calculations!$E$40="Yes",'Final feedback Data'!G34,"")</f>
        <v/>
      </c>
      <c r="H35" s="211" t="str">
        <f>IF(Calculations!$E$40="Yes",'Final feedback Data'!H34,"")</f>
        <v/>
      </c>
      <c r="I35" s="211" t="str">
        <f>IF(Calculations!$E$40="Yes",'Final feedback Data'!I34,"")</f>
        <v/>
      </c>
      <c r="J35" s="213" t="str">
        <f>IF(Calculations!$E$40="Yes",'Final feedback Data'!J34,"")</f>
        <v/>
      </c>
      <c r="K35" s="213" t="str">
        <f>IF(Calculations!$E$40="Yes",'Final feedback Data'!K34,"")</f>
        <v/>
      </c>
      <c r="L35" s="211" t="str">
        <f>IF(Calculations!$E$40="Yes",'Final feedback Data'!L34,"")</f>
        <v/>
      </c>
      <c r="M35" s="211" t="str">
        <f>IF(Calculations!$E$40="Yes",'Final feedback Data'!M34,"")</f>
        <v/>
      </c>
      <c r="N35" s="211" t="str">
        <f>IF(Calculations!$E$40="Yes",'Final feedback Data'!N34,"")</f>
        <v/>
      </c>
      <c r="O35" s="211" t="str">
        <f>IF(Calculations!$E$40="Yes",'Final feedback Data'!O34,"")</f>
        <v/>
      </c>
      <c r="P35" s="211" t="str">
        <f>IF(Calculations!$E$40="Yes",'Final feedback Data'!P34,"")</f>
        <v/>
      </c>
      <c r="Q35" s="293" t="str">
        <f>IF(Calculations!$E$40="Yes",'Final feedback Data'!Q34,"")</f>
        <v/>
      </c>
      <c r="R35" s="293" t="str">
        <f>IF(Calculations!$E$40="Yes",'Final feedback Data'!R34,"")</f>
        <v/>
      </c>
      <c r="S35" s="293" t="str">
        <f>IF(Calculations!$E$40="Yes",'Final feedback Data'!S34,"")</f>
        <v/>
      </c>
      <c r="T35" s="293"/>
      <c r="U35" s="193"/>
      <c r="V35" s="193"/>
      <c r="W35" s="193"/>
      <c r="X35" s="193"/>
      <c r="Y35" s="193"/>
      <c r="Z35" s="193"/>
      <c r="AA35" s="193"/>
      <c r="AB35" s="193"/>
      <c r="AC35" s="193"/>
      <c r="AD35" s="193"/>
      <c r="AE35" s="193"/>
      <c r="AF35" s="193"/>
      <c r="AG35" s="193"/>
      <c r="AH35" s="193"/>
      <c r="AI35" s="193"/>
      <c r="AJ35" s="193"/>
      <c r="AK35" s="193"/>
      <c r="AL35" s="193"/>
      <c r="AM35" s="193"/>
      <c r="AN35" s="193"/>
      <c r="AO35" s="193"/>
      <c r="AP35" s="193"/>
      <c r="AQ35" s="193"/>
      <c r="AR35" s="193"/>
      <c r="AS35" s="193"/>
      <c r="AT35" s="193"/>
      <c r="AU35" s="193"/>
      <c r="AV35" s="193"/>
      <c r="AW35" s="193"/>
      <c r="AX35" s="193"/>
      <c r="AY35" s="193"/>
      <c r="AZ35" s="193"/>
      <c r="BA35" s="193"/>
      <c r="BB35" s="193"/>
      <c r="BC35" s="193"/>
      <c r="BD35" s="193"/>
    </row>
    <row r="36" spans="1:66" ht="19" x14ac:dyDescent="0.25">
      <c r="A36" s="193"/>
      <c r="B36" s="293" t="str">
        <f>IF(Calculations!$E$40="Yes",'Final feedback Data'!B35,"")</f>
        <v/>
      </c>
      <c r="C36" s="293" t="str">
        <f>IF(Calculations!$E$40="Yes",'Final feedback Data'!C35,"")</f>
        <v/>
      </c>
      <c r="D36" s="294" t="str">
        <f>IF(Calculations!$E$40="Yes",'Final feedback Data'!D35,"")</f>
        <v/>
      </c>
      <c r="E36" s="294" t="str">
        <f>IF(Calculations!$E$40="Yes",'Final feedback Data'!E35,"")</f>
        <v/>
      </c>
      <c r="F36" s="294" t="str">
        <f>IF(Calculations!$E$40="Yes",'Final feedback Data'!F35,"")</f>
        <v/>
      </c>
      <c r="G36" s="294" t="str">
        <f>IF(Calculations!$E$40="Yes",'Final feedback Data'!G35,"")</f>
        <v/>
      </c>
      <c r="H36" s="211" t="str">
        <f>IF(Calculations!$E$40="Yes",'Final feedback Data'!H35,"")</f>
        <v/>
      </c>
      <c r="I36" s="211" t="str">
        <f>IF(Calculations!$E$40="Yes",'Final feedback Data'!I35,"")</f>
        <v/>
      </c>
      <c r="J36" s="213" t="str">
        <f>IF(Calculations!$E$40="Yes",'Final feedback Data'!J35,"")</f>
        <v/>
      </c>
      <c r="K36" s="213" t="str">
        <f>IF(Calculations!$E$40="Yes",'Final feedback Data'!K35,"")</f>
        <v/>
      </c>
      <c r="L36" s="211" t="str">
        <f>IF(Calculations!$E$40="Yes",'Final feedback Data'!L35,"")</f>
        <v/>
      </c>
      <c r="M36" s="211" t="str">
        <f>IF(Calculations!$E$40="Yes",'Final feedback Data'!M35,"")</f>
        <v/>
      </c>
      <c r="N36" s="211" t="str">
        <f>IF(Calculations!$E$40="Yes",'Final feedback Data'!N35,"")</f>
        <v/>
      </c>
      <c r="O36" s="211" t="str">
        <f>IF(Calculations!$E$40="Yes",'Final feedback Data'!O35,"")</f>
        <v/>
      </c>
      <c r="P36" s="211" t="str">
        <f>IF(Calculations!$E$40="Yes",'Final feedback Data'!P35,"")</f>
        <v/>
      </c>
      <c r="Q36" s="293" t="str">
        <f>IF(Calculations!$E$40="Yes",'Final feedback Data'!Q35,"")</f>
        <v/>
      </c>
      <c r="R36" s="293" t="str">
        <f>IF(Calculations!$E$40="Yes",'Final feedback Data'!R35,"")</f>
        <v/>
      </c>
      <c r="S36" s="293" t="str">
        <f>IF(Calculations!$E$40="Yes",'Final feedback Data'!S35,"")</f>
        <v/>
      </c>
      <c r="T36" s="293"/>
      <c r="U36" s="193"/>
      <c r="V36" s="193"/>
      <c r="W36" s="193"/>
      <c r="X36" s="193"/>
      <c r="Y36" s="193"/>
      <c r="Z36" s="193"/>
      <c r="AA36" s="193"/>
      <c r="AB36" s="193"/>
      <c r="AC36" s="193"/>
      <c r="AD36" s="193"/>
      <c r="AE36" s="193"/>
      <c r="AF36" s="193"/>
      <c r="AG36" s="193"/>
      <c r="AH36" s="193"/>
      <c r="AI36" s="193"/>
      <c r="AJ36" s="193"/>
      <c r="AK36" s="193"/>
      <c r="AL36" s="193"/>
      <c r="AM36" s="193"/>
      <c r="AN36" s="193"/>
      <c r="AO36" s="193"/>
      <c r="AP36" s="193"/>
      <c r="AQ36" s="193"/>
      <c r="AR36" s="193"/>
      <c r="AS36" s="193"/>
      <c r="AT36" s="193"/>
      <c r="AU36" s="193"/>
      <c r="AV36" s="193"/>
      <c r="AW36" s="193"/>
      <c r="AX36" s="193"/>
      <c r="AY36" s="193"/>
      <c r="AZ36" s="193"/>
      <c r="BA36" s="193"/>
      <c r="BB36" s="193"/>
      <c r="BC36" s="193"/>
      <c r="BD36" s="193"/>
    </row>
    <row r="37" spans="1:66" ht="19" x14ac:dyDescent="0.25">
      <c r="A37" s="193"/>
      <c r="B37" s="293" t="str">
        <f>IF(Calculations!$E$40="Yes",'Final feedback Data'!B36,"")</f>
        <v/>
      </c>
      <c r="C37" s="293" t="str">
        <f>IF(Calculations!$E$40="Yes",'Final feedback Data'!C36,"")</f>
        <v/>
      </c>
      <c r="D37" s="294" t="str">
        <f>IF(Calculations!$E$40="Yes",'Final feedback Data'!D36,"")</f>
        <v/>
      </c>
      <c r="E37" s="294" t="str">
        <f>IF(Calculations!$E$40="Yes",'Final feedback Data'!E36,"")</f>
        <v/>
      </c>
      <c r="F37" s="294" t="str">
        <f>IF(Calculations!$E$40="Yes",'Final feedback Data'!F36,"")</f>
        <v/>
      </c>
      <c r="G37" s="294" t="str">
        <f>IF(Calculations!$E$40="Yes",'Final feedback Data'!G36,"")</f>
        <v/>
      </c>
      <c r="H37" s="211" t="str">
        <f>IF(Calculations!$E$40="Yes",'Final feedback Data'!H36,"")</f>
        <v/>
      </c>
      <c r="I37" s="211" t="str">
        <f>IF(Calculations!$E$40="Yes",'Final feedback Data'!I36,"")</f>
        <v/>
      </c>
      <c r="J37" s="213" t="str">
        <f>IF(Calculations!$E$40="Yes",'Final feedback Data'!J36,"")</f>
        <v/>
      </c>
      <c r="K37" s="213" t="str">
        <f>IF(Calculations!$E$40="Yes",'Final feedback Data'!K36,"")</f>
        <v/>
      </c>
      <c r="L37" s="211" t="str">
        <f>IF(Calculations!$E$40="Yes",'Final feedback Data'!L36,"")</f>
        <v/>
      </c>
      <c r="M37" s="211" t="str">
        <f>IF(Calculations!$E$40="Yes",'Final feedback Data'!M36,"")</f>
        <v/>
      </c>
      <c r="N37" s="211" t="str">
        <f>IF(Calculations!$E$40="Yes",'Final feedback Data'!N36,"")</f>
        <v/>
      </c>
      <c r="O37" s="211" t="str">
        <f>IF(Calculations!$E$40="Yes",'Final feedback Data'!O36,"")</f>
        <v/>
      </c>
      <c r="P37" s="211" t="str">
        <f>IF(Calculations!$E$40="Yes",'Final feedback Data'!P36,"")</f>
        <v/>
      </c>
      <c r="Q37" s="293" t="str">
        <f>IF(Calculations!$E$40="Yes",'Final feedback Data'!Q36,"")</f>
        <v/>
      </c>
      <c r="R37" s="293" t="str">
        <f>IF(Calculations!$E$40="Yes",'Final feedback Data'!R36,"")</f>
        <v/>
      </c>
      <c r="S37" s="293" t="str">
        <f>IF(Calculations!$E$40="Yes",'Final feedback Data'!S36,"")</f>
        <v/>
      </c>
      <c r="T37" s="293"/>
      <c r="U37" s="193"/>
      <c r="V37" s="193"/>
      <c r="W37" s="193"/>
      <c r="X37" s="193"/>
      <c r="Y37" s="193"/>
      <c r="Z37" s="193"/>
      <c r="AA37" s="193"/>
      <c r="AB37" s="193"/>
      <c r="AC37" s="193"/>
      <c r="AD37" s="193"/>
      <c r="AE37" s="193"/>
      <c r="AF37" s="193"/>
      <c r="AG37" s="193"/>
      <c r="AH37" s="193"/>
      <c r="AI37" s="193"/>
      <c r="AJ37" s="193"/>
      <c r="AK37" s="193"/>
      <c r="AL37" s="193"/>
      <c r="AM37" s="193"/>
      <c r="AN37" s="193"/>
      <c r="AO37" s="193"/>
      <c r="AP37" s="193"/>
      <c r="AQ37" s="193"/>
      <c r="AR37" s="193"/>
      <c r="AS37" s="193"/>
      <c r="AT37" s="193"/>
      <c r="AU37" s="193"/>
      <c r="AV37" s="193"/>
      <c r="AW37" s="193"/>
      <c r="AX37" s="193"/>
      <c r="AY37" s="193"/>
      <c r="AZ37" s="193"/>
      <c r="BA37" s="193"/>
      <c r="BB37" s="193"/>
      <c r="BC37" s="193"/>
      <c r="BD37" s="193"/>
    </row>
    <row r="38" spans="1:66" ht="19" x14ac:dyDescent="0.25">
      <c r="A38" s="193"/>
      <c r="B38" s="293" t="str">
        <f>IF(Calculations!$E$40="Yes",'Final feedback Data'!B37,"")</f>
        <v/>
      </c>
      <c r="C38" s="293" t="str">
        <f>IF(Calculations!$E$40="Yes",'Final feedback Data'!C37,"")</f>
        <v/>
      </c>
      <c r="D38" s="294" t="str">
        <f>IF(Calculations!$E$40="Yes",'Final feedback Data'!D37,"")</f>
        <v/>
      </c>
      <c r="E38" s="294" t="str">
        <f>IF(Calculations!$E$40="Yes",'Final feedback Data'!E37,"")</f>
        <v/>
      </c>
      <c r="F38" s="294" t="str">
        <f>IF(Calculations!$E$40="Yes",'Final feedback Data'!F37,"")</f>
        <v/>
      </c>
      <c r="G38" s="294" t="str">
        <f>IF(Calculations!$E$40="Yes",'Final feedback Data'!G37,"")</f>
        <v/>
      </c>
      <c r="H38" s="211" t="str">
        <f>IF(Calculations!$E$40="Yes",'Final feedback Data'!H37,"")</f>
        <v/>
      </c>
      <c r="I38" s="211" t="str">
        <f>IF(Calculations!$E$40="Yes",'Final feedback Data'!I37,"")</f>
        <v/>
      </c>
      <c r="J38" s="213" t="str">
        <f>IF(Calculations!$E$40="Yes",'Final feedback Data'!J37,"")</f>
        <v/>
      </c>
      <c r="K38" s="213" t="str">
        <f>IF(Calculations!$E$40="Yes",'Final feedback Data'!K37,"")</f>
        <v/>
      </c>
      <c r="L38" s="211" t="str">
        <f>IF(Calculations!$E$40="Yes",'Final feedback Data'!L37,"")</f>
        <v/>
      </c>
      <c r="M38" s="211" t="str">
        <f>IF(Calculations!$E$40="Yes",'Final feedback Data'!M37,"")</f>
        <v/>
      </c>
      <c r="N38" s="211" t="str">
        <f>IF(Calculations!$E$40="Yes",'Final feedback Data'!N37,"")</f>
        <v/>
      </c>
      <c r="O38" s="211" t="str">
        <f>IF(Calculations!$E$40="Yes",'Final feedback Data'!O37,"")</f>
        <v/>
      </c>
      <c r="P38" s="211" t="str">
        <f>IF(Calculations!$E$40="Yes",'Final feedback Data'!P37,"")</f>
        <v/>
      </c>
      <c r="Q38" s="293" t="str">
        <f>IF(Calculations!$E$40="Yes",'Final feedback Data'!Q37,"")</f>
        <v/>
      </c>
      <c r="R38" s="293" t="str">
        <f>IF(Calculations!$E$40="Yes",'Final feedback Data'!R37,"")</f>
        <v/>
      </c>
      <c r="S38" s="293" t="str">
        <f>IF(Calculations!$E$40="Yes",'Final feedback Data'!S37,"")</f>
        <v/>
      </c>
      <c r="T38" s="293"/>
      <c r="U38" s="193"/>
      <c r="V38" s="193"/>
      <c r="W38" s="193"/>
      <c r="X38" s="193"/>
      <c r="Y38" s="193"/>
      <c r="Z38" s="193"/>
      <c r="AA38" s="193"/>
      <c r="AB38" s="193"/>
      <c r="AC38" s="193"/>
      <c r="AD38" s="193"/>
      <c r="AE38" s="193"/>
      <c r="AF38" s="193"/>
      <c r="AG38" s="193"/>
      <c r="AH38" s="193"/>
      <c r="AI38" s="193"/>
      <c r="AJ38" s="193"/>
      <c r="AK38" s="193"/>
      <c r="AL38" s="193"/>
      <c r="AM38" s="193"/>
      <c r="AN38" s="193"/>
      <c r="AO38" s="193"/>
      <c r="AP38" s="193"/>
      <c r="AQ38" s="193"/>
      <c r="AR38" s="193"/>
      <c r="AS38" s="193"/>
      <c r="AT38" s="193"/>
      <c r="AU38" s="193"/>
      <c r="AV38" s="193"/>
      <c r="AW38" s="193"/>
      <c r="AX38" s="193"/>
      <c r="AY38" s="193"/>
      <c r="AZ38" s="193"/>
      <c r="BA38" s="193"/>
      <c r="BB38" s="193"/>
      <c r="BC38" s="193"/>
      <c r="BD38" s="193"/>
    </row>
    <row r="39" spans="1:66" ht="19" x14ac:dyDescent="0.25">
      <c r="A39" s="193"/>
      <c r="B39" s="293" t="str">
        <f>IF(Calculations!$E$40="Yes",'Final feedback Data'!B38,"")</f>
        <v/>
      </c>
      <c r="C39" s="293" t="str">
        <f>IF(Calculations!$E$40="Yes",'Final feedback Data'!C38,"")</f>
        <v/>
      </c>
      <c r="D39" s="294" t="str">
        <f>IF(Calculations!$E$40="Yes",'Final feedback Data'!D38,"")</f>
        <v/>
      </c>
      <c r="E39" s="294" t="str">
        <f>IF(Calculations!$E$40="Yes",'Final feedback Data'!E38,"")</f>
        <v/>
      </c>
      <c r="F39" s="294" t="str">
        <f>IF(Calculations!$E$40="Yes",'Final feedback Data'!F38,"")</f>
        <v/>
      </c>
      <c r="G39" s="294" t="str">
        <f>IF(Calculations!$E$40="Yes",'Final feedback Data'!G38,"")</f>
        <v/>
      </c>
      <c r="H39" s="211" t="str">
        <f>IF(Calculations!$E$40="Yes",'Final feedback Data'!H38,"")</f>
        <v/>
      </c>
      <c r="I39" s="211" t="str">
        <f>IF(Calculations!$E$40="Yes",'Final feedback Data'!I38,"")</f>
        <v/>
      </c>
      <c r="J39" s="213" t="str">
        <f>IF(Calculations!$E$40="Yes",'Final feedback Data'!J38,"")</f>
        <v/>
      </c>
      <c r="K39" s="213" t="str">
        <f>IF(Calculations!$E$40="Yes",'Final feedback Data'!K38,"")</f>
        <v/>
      </c>
      <c r="L39" s="211" t="str">
        <f>IF(Calculations!$E$40="Yes",'Final feedback Data'!L38,"")</f>
        <v/>
      </c>
      <c r="M39" s="211" t="str">
        <f>IF(Calculations!$E$40="Yes",'Final feedback Data'!M38,"")</f>
        <v/>
      </c>
      <c r="N39" s="211" t="str">
        <f>IF(Calculations!$E$40="Yes",'Final feedback Data'!N38,"")</f>
        <v/>
      </c>
      <c r="O39" s="211" t="str">
        <f>IF(Calculations!$E$40="Yes",'Final feedback Data'!O38,"")</f>
        <v/>
      </c>
      <c r="P39" s="211" t="str">
        <f>IF(Calculations!$E$40="Yes",'Final feedback Data'!P38,"")</f>
        <v/>
      </c>
      <c r="Q39" s="293" t="str">
        <f>IF(Calculations!$E$40="Yes",'Final feedback Data'!Q38,"")</f>
        <v/>
      </c>
      <c r="R39" s="293" t="str">
        <f>IF(Calculations!$E$40="Yes",'Final feedback Data'!R38,"")</f>
        <v/>
      </c>
      <c r="S39" s="293" t="str">
        <f>IF(Calculations!$E$40="Yes",'Final feedback Data'!S38,"")</f>
        <v/>
      </c>
      <c r="T39" s="293"/>
      <c r="U39" s="193"/>
      <c r="V39" s="193"/>
      <c r="W39" s="193"/>
      <c r="X39" s="193"/>
      <c r="Y39" s="193"/>
      <c r="Z39" s="193"/>
      <c r="AA39" s="193"/>
      <c r="AB39" s="193"/>
      <c r="AC39" s="193"/>
      <c r="AD39" s="193"/>
      <c r="AE39" s="193"/>
      <c r="AF39" s="193"/>
      <c r="AG39" s="193"/>
      <c r="AH39" s="193"/>
      <c r="AI39" s="193"/>
      <c r="AJ39" s="193"/>
      <c r="AK39" s="193"/>
      <c r="AL39" s="193"/>
      <c r="AM39" s="193"/>
      <c r="AN39" s="193"/>
      <c r="AO39" s="193"/>
      <c r="AP39" s="193"/>
      <c r="AQ39" s="193"/>
      <c r="AR39" s="193"/>
      <c r="AS39" s="193"/>
      <c r="AT39" s="193"/>
      <c r="AU39" s="193"/>
      <c r="AV39" s="193"/>
      <c r="AW39" s="193"/>
      <c r="AX39" s="193"/>
      <c r="AY39" s="193"/>
      <c r="AZ39" s="193"/>
      <c r="BA39" s="193"/>
      <c r="BB39" s="193"/>
      <c r="BC39" s="193"/>
      <c r="BD39" s="193"/>
    </row>
    <row r="40" spans="1:66" ht="19" x14ac:dyDescent="0.25">
      <c r="A40" s="193"/>
      <c r="B40" s="293" t="str">
        <f>IF(Calculations!$E$40="Yes",'Final feedback Data'!B39,"")</f>
        <v/>
      </c>
      <c r="C40" s="293" t="str">
        <f>IF(Calculations!$E$40="Yes",'Final feedback Data'!C39,"")</f>
        <v/>
      </c>
      <c r="D40" s="294" t="str">
        <f>IF(Calculations!$E$40="Yes",'Final feedback Data'!D39,"")</f>
        <v/>
      </c>
      <c r="E40" s="294" t="str">
        <f>IF(Calculations!$E$40="Yes",'Final feedback Data'!E39,"")</f>
        <v/>
      </c>
      <c r="F40" s="294" t="str">
        <f>IF(Calculations!$E$40="Yes",'Final feedback Data'!F39,"")</f>
        <v/>
      </c>
      <c r="G40" s="294" t="str">
        <f>IF(Calculations!$E$40="Yes",'Final feedback Data'!G39,"")</f>
        <v/>
      </c>
      <c r="H40" s="211" t="str">
        <f>IF(Calculations!$E$40="Yes",'Final feedback Data'!H39,"")</f>
        <v/>
      </c>
      <c r="I40" s="211" t="str">
        <f>IF(Calculations!$E$40="Yes",'Final feedback Data'!I39,"")</f>
        <v/>
      </c>
      <c r="J40" s="213" t="str">
        <f>IF(Calculations!$E$40="Yes",'Final feedback Data'!J39,"")</f>
        <v/>
      </c>
      <c r="K40" s="213" t="str">
        <f>IF(Calculations!$E$40="Yes",'Final feedback Data'!K39,"")</f>
        <v/>
      </c>
      <c r="L40" s="211" t="str">
        <f>IF(Calculations!$E$40="Yes",'Final feedback Data'!L39,"")</f>
        <v/>
      </c>
      <c r="M40" s="211" t="str">
        <f>IF(Calculations!$E$40="Yes",'Final feedback Data'!M39,"")</f>
        <v/>
      </c>
      <c r="N40" s="211" t="str">
        <f>IF(Calculations!$E$40="Yes",'Final feedback Data'!N39,"")</f>
        <v/>
      </c>
      <c r="O40" s="211" t="str">
        <f>IF(Calculations!$E$40="Yes",'Final feedback Data'!O39,"")</f>
        <v/>
      </c>
      <c r="P40" s="211" t="str">
        <f>IF(Calculations!$E$40="Yes",'Final feedback Data'!P39,"")</f>
        <v/>
      </c>
      <c r="Q40" s="293" t="str">
        <f>IF(Calculations!$E$40="Yes",'Final feedback Data'!Q39,"")</f>
        <v/>
      </c>
      <c r="R40" s="293" t="str">
        <f>IF(Calculations!$E$40="Yes",'Final feedback Data'!R39,"")</f>
        <v/>
      </c>
      <c r="S40" s="293" t="str">
        <f>IF(Calculations!$E$40="Yes",'Final feedback Data'!S39,"")</f>
        <v/>
      </c>
      <c r="T40" s="293"/>
      <c r="U40" s="193"/>
      <c r="V40" s="193"/>
      <c r="W40" s="193"/>
      <c r="X40" s="193"/>
      <c r="Y40" s="193"/>
      <c r="Z40" s="193"/>
      <c r="AA40" s="193"/>
      <c r="AB40" s="193"/>
      <c r="AC40" s="193"/>
      <c r="AD40" s="193"/>
      <c r="AE40" s="193"/>
      <c r="AF40" s="193"/>
      <c r="AG40" s="193"/>
      <c r="AH40" s="193"/>
      <c r="AI40" s="193"/>
      <c r="AJ40" s="193"/>
      <c r="AK40" s="193"/>
      <c r="AL40" s="193"/>
      <c r="AM40" s="193"/>
      <c r="AN40" s="193"/>
      <c r="AO40" s="193"/>
      <c r="AP40" s="193"/>
      <c r="AQ40" s="193"/>
      <c r="AR40" s="193"/>
      <c r="AS40" s="193"/>
      <c r="AT40" s="193"/>
      <c r="AU40" s="193"/>
      <c r="AV40" s="193"/>
      <c r="AW40" s="193"/>
      <c r="AX40" s="193"/>
      <c r="AY40" s="193"/>
      <c r="AZ40" s="193"/>
      <c r="BA40" s="193"/>
      <c r="BB40" s="193"/>
      <c r="BC40" s="193"/>
      <c r="BD40" s="193"/>
    </row>
    <row r="41" spans="1:66" ht="19" x14ac:dyDescent="0.25">
      <c r="A41" s="193"/>
      <c r="B41" s="293" t="str">
        <f>IF(Calculations!$E$40="Yes",'Final feedback Data'!B40,"")</f>
        <v/>
      </c>
      <c r="C41" s="293" t="str">
        <f>IF(Calculations!$E$40="Yes",'Final feedback Data'!C40,"")</f>
        <v/>
      </c>
      <c r="D41" s="294" t="str">
        <f>IF(Calculations!$E$40="Yes",'Final feedback Data'!D40,"")</f>
        <v/>
      </c>
      <c r="E41" s="294" t="str">
        <f>IF(Calculations!$E$40="Yes",'Final feedback Data'!E40,"")</f>
        <v/>
      </c>
      <c r="F41" s="294" t="str">
        <f>IF(Calculations!$E$40="Yes",'Final feedback Data'!F40,"")</f>
        <v/>
      </c>
      <c r="G41" s="294" t="str">
        <f>IF(Calculations!$E$40="Yes",'Final feedback Data'!G40,"")</f>
        <v/>
      </c>
      <c r="H41" s="211" t="str">
        <f>IF(Calculations!$E$40="Yes",'Final feedback Data'!H40,"")</f>
        <v/>
      </c>
      <c r="I41" s="211" t="str">
        <f>IF(Calculations!$E$40="Yes",'Final feedback Data'!I40,"")</f>
        <v/>
      </c>
      <c r="J41" s="213" t="str">
        <f>IF(Calculations!$E$40="Yes",'Final feedback Data'!J40,"")</f>
        <v/>
      </c>
      <c r="K41" s="213" t="str">
        <f>IF(Calculations!$E$40="Yes",'Final feedback Data'!K40,"")</f>
        <v/>
      </c>
      <c r="L41" s="211" t="str">
        <f>IF(Calculations!$E$40="Yes",'Final feedback Data'!L40,"")</f>
        <v/>
      </c>
      <c r="M41" s="211" t="str">
        <f>IF(Calculations!$E$40="Yes",'Final feedback Data'!M40,"")</f>
        <v/>
      </c>
      <c r="N41" s="211" t="str">
        <f>IF(Calculations!$E$40="Yes",'Final feedback Data'!N40,"")</f>
        <v/>
      </c>
      <c r="O41" s="211" t="str">
        <f>IF(Calculations!$E$40="Yes",'Final feedback Data'!O40,"")</f>
        <v/>
      </c>
      <c r="P41" s="211" t="str">
        <f>IF(Calculations!$E$40="Yes",'Final feedback Data'!P40,"")</f>
        <v/>
      </c>
      <c r="Q41" s="293" t="str">
        <f>IF(Calculations!$E$40="Yes",'Final feedback Data'!Q40,"")</f>
        <v/>
      </c>
      <c r="R41" s="293" t="str">
        <f>IF(Calculations!$E$40="Yes",'Final feedback Data'!R40,"")</f>
        <v/>
      </c>
      <c r="S41" s="293" t="str">
        <f>IF(Calculations!$E$40="Yes",'Final feedback Data'!S40,"")</f>
        <v/>
      </c>
      <c r="T41" s="293"/>
      <c r="U41" s="193"/>
      <c r="V41" s="193"/>
      <c r="W41" s="193"/>
      <c r="X41" s="193"/>
      <c r="Y41" s="193"/>
      <c r="Z41" s="193"/>
      <c r="AA41" s="193"/>
      <c r="AB41" s="193"/>
      <c r="AC41" s="193"/>
      <c r="AD41" s="193"/>
      <c r="AE41" s="193"/>
      <c r="AF41" s="193"/>
      <c r="AG41" s="193"/>
      <c r="AH41" s="193"/>
      <c r="AI41" s="193"/>
      <c r="AJ41" s="193"/>
      <c r="AK41" s="193"/>
      <c r="AL41" s="193"/>
      <c r="AM41" s="193"/>
      <c r="AN41" s="193"/>
      <c r="AO41" s="193"/>
      <c r="AP41" s="193"/>
      <c r="AQ41" s="193"/>
      <c r="AR41" s="193"/>
      <c r="AS41" s="193"/>
      <c r="AT41" s="193"/>
      <c r="AU41" s="193"/>
      <c r="AV41" s="193"/>
      <c r="AW41" s="193"/>
      <c r="AX41" s="193"/>
      <c r="AY41" s="193"/>
      <c r="AZ41" s="193"/>
      <c r="BA41" s="193"/>
      <c r="BB41" s="193"/>
      <c r="BC41" s="193"/>
      <c r="BD41" s="193"/>
    </row>
    <row r="42" spans="1:66" ht="19" x14ac:dyDescent="0.25">
      <c r="A42" s="193"/>
      <c r="B42" s="293" t="str">
        <f>IF(Calculations!$E$40="Yes",'Final feedback Data'!B41,"")</f>
        <v/>
      </c>
      <c r="C42" s="293" t="str">
        <f>IF(Calculations!$E$40="Yes",'Final feedback Data'!C41,"")</f>
        <v/>
      </c>
      <c r="D42" s="294" t="str">
        <f>IF(Calculations!$E$40="Yes",'Final feedback Data'!D41,"")</f>
        <v/>
      </c>
      <c r="E42" s="294" t="str">
        <f>IF(Calculations!$E$40="Yes",'Final feedback Data'!E41,"")</f>
        <v/>
      </c>
      <c r="F42" s="294" t="str">
        <f>IF(Calculations!$E$40="Yes",'Final feedback Data'!F41,"")</f>
        <v/>
      </c>
      <c r="G42" s="294" t="str">
        <f>IF(Calculations!$E$40="Yes",'Final feedback Data'!G41,"")</f>
        <v/>
      </c>
      <c r="H42" s="211" t="str">
        <f>IF(Calculations!$E$40="Yes",'Final feedback Data'!H41,"")</f>
        <v/>
      </c>
      <c r="I42" s="211" t="str">
        <f>IF(Calculations!$E$40="Yes",'Final feedback Data'!I41,"")</f>
        <v/>
      </c>
      <c r="J42" s="213" t="str">
        <f>IF(Calculations!$E$40="Yes",'Final feedback Data'!J41,"")</f>
        <v/>
      </c>
      <c r="K42" s="213" t="str">
        <f>IF(Calculations!$E$40="Yes",'Final feedback Data'!K41,"")</f>
        <v/>
      </c>
      <c r="L42" s="301" t="str">
        <f>IF(Calculations!$E$40="Yes",'Final feedback Data'!L41,"")</f>
        <v/>
      </c>
      <c r="M42" s="211" t="str">
        <f>IF(Calculations!$E$40="Yes",'Final feedback Data'!M41,"")</f>
        <v/>
      </c>
      <c r="N42" s="211" t="str">
        <f>IF(Calculations!$E$40="Yes",'Final feedback Data'!N41,"")</f>
        <v/>
      </c>
      <c r="O42" s="211" t="str">
        <f>IF(Calculations!$E$40="Yes",'Final feedback Data'!O41,"")</f>
        <v/>
      </c>
      <c r="P42" s="211" t="str">
        <f>IF(Calculations!$E$40="Yes",'Final feedback Data'!P41,"")</f>
        <v/>
      </c>
      <c r="Q42" s="293" t="str">
        <f>IF(Calculations!$E$40="Yes",'Final feedback Data'!Q41,"")</f>
        <v/>
      </c>
      <c r="R42" s="293" t="str">
        <f>IF(Calculations!$E$40="Yes",'Final feedback Data'!R41,"")</f>
        <v/>
      </c>
      <c r="S42" s="293" t="str">
        <f>IF(Calculations!$E$40="Yes",'Final feedback Data'!S41,"")</f>
        <v/>
      </c>
      <c r="T42" s="293"/>
      <c r="U42" s="193"/>
      <c r="V42" s="193"/>
      <c r="W42" s="193"/>
      <c r="X42" s="193"/>
      <c r="Y42" s="193"/>
      <c r="Z42" s="193"/>
      <c r="AA42" s="193"/>
      <c r="AB42" s="193"/>
      <c r="AC42" s="193"/>
      <c r="AD42" s="193"/>
      <c r="AE42" s="193"/>
      <c r="AF42" s="193"/>
      <c r="AG42" s="193"/>
      <c r="AH42" s="193"/>
      <c r="AI42" s="193"/>
      <c r="AJ42" s="193"/>
      <c r="AK42" s="193"/>
      <c r="AL42" s="193"/>
      <c r="AM42" s="193"/>
      <c r="AN42" s="193"/>
      <c r="AO42" s="193"/>
      <c r="AP42" s="193"/>
      <c r="AQ42" s="193"/>
      <c r="AR42" s="193"/>
      <c r="AS42" s="193"/>
      <c r="AT42" s="193"/>
      <c r="AU42" s="193"/>
      <c r="AV42" s="193"/>
      <c r="AW42" s="193"/>
      <c r="AX42" s="193"/>
      <c r="AY42" s="193"/>
      <c r="AZ42" s="193"/>
      <c r="BA42" s="193"/>
      <c r="BB42" s="193"/>
      <c r="BC42" s="193"/>
      <c r="BD42" s="193"/>
    </row>
    <row r="43" spans="1:66" ht="19" x14ac:dyDescent="0.25">
      <c r="A43" s="193"/>
      <c r="B43" s="293" t="str">
        <f>IF(Calculations!$E$40="Yes",'Final feedback Data'!B42,"")</f>
        <v/>
      </c>
      <c r="C43" s="293" t="str">
        <f>IF(Calculations!$E$40="Yes",'Final feedback Data'!C42,"")</f>
        <v/>
      </c>
      <c r="D43" s="294" t="str">
        <f>IF(Calculations!$E$40="Yes",'Final feedback Data'!D42,"")</f>
        <v/>
      </c>
      <c r="E43" s="294" t="str">
        <f>IF(Calculations!$E$40="Yes",'Final feedback Data'!E42,"")</f>
        <v/>
      </c>
      <c r="F43" s="294" t="str">
        <f>IF(Calculations!$E$40="Yes",'Final feedback Data'!F42,"")</f>
        <v/>
      </c>
      <c r="G43" s="294" t="str">
        <f>IF(Calculations!$E$40="Yes",'Final feedback Data'!G42,"")</f>
        <v/>
      </c>
      <c r="H43" s="211" t="str">
        <f>IF(Calculations!$E$40="Yes",'Final feedback Data'!H42,"")</f>
        <v/>
      </c>
      <c r="I43" s="211" t="str">
        <f>IF(Calculations!$E$40="Yes",'Final feedback Data'!I42,"")</f>
        <v/>
      </c>
      <c r="J43" s="213" t="str">
        <f>IF(Calculations!$E$40="Yes",'Final feedback Data'!J42,"")</f>
        <v/>
      </c>
      <c r="K43" s="213" t="str">
        <f>IF(Calculations!$E$40="Yes",'Final feedback Data'!K42,"")</f>
        <v/>
      </c>
      <c r="L43" s="211" t="str">
        <f>IF(Calculations!$E$40="Yes",'Final feedback Data'!L42,"")</f>
        <v/>
      </c>
      <c r="M43" s="211" t="str">
        <f>IF(Calculations!$E$40="Yes",'Final feedback Data'!M42,"")</f>
        <v/>
      </c>
      <c r="N43" s="211" t="str">
        <f>IF(Calculations!$E$40="Yes",'Final feedback Data'!N42,"")</f>
        <v/>
      </c>
      <c r="O43" s="211" t="str">
        <f>IF(Calculations!$E$40="Yes",'Final feedback Data'!O42,"")</f>
        <v/>
      </c>
      <c r="P43" s="211" t="str">
        <f>IF(Calculations!$E$40="Yes",'Final feedback Data'!P42,"")</f>
        <v/>
      </c>
      <c r="Q43" s="293" t="str">
        <f>IF(Calculations!$E$40="Yes",'Final feedback Data'!Q42,"")</f>
        <v/>
      </c>
      <c r="R43" s="293" t="str">
        <f>IF(Calculations!$E$40="Yes",'Final feedback Data'!R42,"")</f>
        <v/>
      </c>
      <c r="S43" s="293" t="str">
        <f>IF(Calculations!$E$40="Yes",'Final feedback Data'!S42,"")</f>
        <v/>
      </c>
      <c r="T43" s="293"/>
      <c r="U43" s="193"/>
      <c r="V43" s="193"/>
      <c r="W43" s="193"/>
      <c r="X43" s="193"/>
      <c r="Y43" s="193"/>
      <c r="Z43" s="193"/>
      <c r="AA43" s="193"/>
      <c r="AB43" s="193"/>
      <c r="AC43" s="193"/>
      <c r="AD43" s="193"/>
      <c r="AE43" s="193"/>
      <c r="AF43" s="193"/>
      <c r="AG43" s="193"/>
      <c r="AH43" s="193"/>
      <c r="AI43" s="193"/>
      <c r="AJ43" s="193"/>
      <c r="AK43" s="193"/>
      <c r="AL43" s="193"/>
      <c r="AM43" s="193"/>
      <c r="AN43" s="193"/>
      <c r="AO43" s="193"/>
      <c r="AP43" s="193"/>
      <c r="AQ43" s="193"/>
      <c r="AR43" s="193"/>
      <c r="AS43" s="193"/>
      <c r="AT43" s="193"/>
      <c r="AU43" s="193"/>
      <c r="AV43" s="193"/>
      <c r="AW43" s="193"/>
      <c r="AX43" s="193"/>
      <c r="AY43" s="193"/>
      <c r="AZ43" s="193"/>
      <c r="BA43" s="193"/>
      <c r="BB43" s="193"/>
      <c r="BC43" s="193"/>
      <c r="BD43" s="193"/>
    </row>
    <row r="44" spans="1:66" ht="19" x14ac:dyDescent="0.25">
      <c r="A44" s="193"/>
      <c r="B44" s="293" t="str">
        <f>IF(Calculations!$E$40="Yes",'Final feedback Data'!B43,"")</f>
        <v/>
      </c>
      <c r="C44" s="293" t="str">
        <f>IF(Calculations!$E$40="Yes",'Final feedback Data'!C43,"")</f>
        <v/>
      </c>
      <c r="D44" s="294" t="str">
        <f>IF(Calculations!$E$40="Yes",'Final feedback Data'!D43,"")</f>
        <v/>
      </c>
      <c r="E44" s="294" t="str">
        <f>IF(Calculations!$E$40="Yes",'Final feedback Data'!E43,"")</f>
        <v/>
      </c>
      <c r="F44" s="294" t="str">
        <f>IF(Calculations!$E$40="Yes",'Final feedback Data'!F43,"")</f>
        <v/>
      </c>
      <c r="G44" s="294" t="str">
        <f>IF(Calculations!$E$40="Yes",'Final feedback Data'!G43,"")</f>
        <v/>
      </c>
      <c r="H44" s="211" t="str">
        <f>IF(Calculations!$E$40="Yes",'Final feedback Data'!H43,"")</f>
        <v/>
      </c>
      <c r="I44" s="211" t="str">
        <f>IF(Calculations!$E$40="Yes",'Final feedback Data'!I43,"")</f>
        <v/>
      </c>
      <c r="J44" s="213" t="str">
        <f>IF(Calculations!$E$40="Yes",'Final feedback Data'!J43,"")</f>
        <v/>
      </c>
      <c r="K44" s="213" t="str">
        <f>IF(Calculations!$E$40="Yes",'Final feedback Data'!K43,"")</f>
        <v/>
      </c>
      <c r="L44" s="211" t="str">
        <f>IF(Calculations!$E$40="Yes",'Final feedback Data'!L43,"")</f>
        <v/>
      </c>
      <c r="M44" s="211" t="str">
        <f>IF(Calculations!$E$40="Yes",'Final feedback Data'!M43,"")</f>
        <v/>
      </c>
      <c r="N44" s="211" t="str">
        <f>IF(Calculations!$E$40="Yes",'Final feedback Data'!N43,"")</f>
        <v/>
      </c>
      <c r="O44" s="211" t="str">
        <f>IF(Calculations!$E$40="Yes",'Final feedback Data'!O43,"")</f>
        <v/>
      </c>
      <c r="P44" s="211" t="str">
        <f>IF(Calculations!$E$40="Yes",'Final feedback Data'!P43,"")</f>
        <v/>
      </c>
      <c r="Q44" s="293" t="str">
        <f>IF(Calculations!$E$40="Yes",'Final feedback Data'!Q43,"")</f>
        <v/>
      </c>
      <c r="R44" s="293" t="str">
        <f>IF(Calculations!$E$40="Yes",'Final feedback Data'!R43,"")</f>
        <v/>
      </c>
      <c r="S44" s="293" t="str">
        <f>IF(Calculations!$E$40="Yes",'Final feedback Data'!S43,"")</f>
        <v/>
      </c>
      <c r="T44" s="293"/>
      <c r="U44" s="193"/>
      <c r="V44" s="193"/>
      <c r="W44" s="193"/>
      <c r="X44" s="193"/>
      <c r="Y44" s="193"/>
      <c r="Z44" s="193"/>
      <c r="AA44" s="193"/>
      <c r="AB44" s="193"/>
      <c r="AC44" s="193"/>
      <c r="AD44" s="193"/>
      <c r="AE44" s="193"/>
      <c r="AF44" s="193"/>
      <c r="AG44" s="193"/>
      <c r="AH44" s="193"/>
      <c r="AI44" s="193"/>
      <c r="AJ44" s="193"/>
      <c r="AK44" s="193"/>
      <c r="AL44" s="193"/>
      <c r="AM44" s="193"/>
      <c r="AN44" s="193"/>
      <c r="AO44" s="193"/>
      <c r="AP44" s="193"/>
      <c r="AQ44" s="193"/>
      <c r="AR44" s="193"/>
      <c r="AS44" s="193"/>
      <c r="AT44" s="193"/>
      <c r="AU44" s="193"/>
      <c r="AV44" s="193"/>
      <c r="AW44" s="193"/>
      <c r="AX44" s="193"/>
      <c r="AY44" s="193"/>
      <c r="AZ44" s="193"/>
      <c r="BA44" s="193"/>
      <c r="BB44" s="193"/>
      <c r="BC44" s="193"/>
      <c r="BD44" s="193"/>
    </row>
    <row r="45" spans="1:66" ht="19" x14ac:dyDescent="0.25">
      <c r="A45" s="193"/>
      <c r="B45" s="293" t="str">
        <f>IF(Calculations!$E$40="Yes",'Final feedback Data'!B44,"")</f>
        <v/>
      </c>
      <c r="C45" s="293" t="str">
        <f>IF(Calculations!$E$40="Yes",'Final feedback Data'!C44,"")</f>
        <v/>
      </c>
      <c r="D45" s="294" t="str">
        <f>IF(Calculations!$E$40="Yes",'Final feedback Data'!D44,"")</f>
        <v/>
      </c>
      <c r="E45" s="294" t="str">
        <f>IF(Calculations!$E$40="Yes",'Final feedback Data'!E44,"")</f>
        <v/>
      </c>
      <c r="F45" s="294" t="str">
        <f>IF(Calculations!$E$40="Yes",'Final feedback Data'!F44,"")</f>
        <v/>
      </c>
      <c r="G45" s="294" t="str">
        <f>IF(Calculations!$E$40="Yes",'Final feedback Data'!G44,"")</f>
        <v/>
      </c>
      <c r="H45" s="211" t="str">
        <f>IF(Calculations!$E$40="Yes",'Final feedback Data'!H44,"")</f>
        <v/>
      </c>
      <c r="I45" s="211" t="str">
        <f>IF(Calculations!$E$40="Yes",'Final feedback Data'!I44,"")</f>
        <v/>
      </c>
      <c r="J45" s="213" t="str">
        <f>IF(Calculations!$E$40="Yes",'Final feedback Data'!J44,"")</f>
        <v/>
      </c>
      <c r="K45" s="213" t="str">
        <f>IF(Calculations!$E$40="Yes",'Final feedback Data'!K44,"")</f>
        <v/>
      </c>
      <c r="L45" s="211" t="str">
        <f>IF(Calculations!$E$40="Yes",'Final feedback Data'!L44,"")</f>
        <v/>
      </c>
      <c r="M45" s="211" t="str">
        <f>IF(Calculations!$E$40="Yes",'Final feedback Data'!M44,"")</f>
        <v/>
      </c>
      <c r="N45" s="211" t="str">
        <f>IF(Calculations!$E$40="Yes",'Final feedback Data'!N44,"")</f>
        <v/>
      </c>
      <c r="O45" s="211" t="str">
        <f>IF(Calculations!$E$40="Yes",'Final feedback Data'!O44,"")</f>
        <v/>
      </c>
      <c r="P45" s="211" t="str">
        <f>IF(Calculations!$E$40="Yes",'Final feedback Data'!P44,"")</f>
        <v/>
      </c>
      <c r="Q45" s="293" t="str">
        <f>IF(Calculations!$E$40="Yes",'Final feedback Data'!Q44,"")</f>
        <v/>
      </c>
      <c r="R45" s="293" t="str">
        <f>IF(Calculations!$E$40="Yes",'Final feedback Data'!R44,"")</f>
        <v/>
      </c>
      <c r="S45" s="293" t="str">
        <f>IF(Calculations!$E$40="Yes",'Final feedback Data'!S44,"")</f>
        <v/>
      </c>
      <c r="T45" s="293"/>
      <c r="U45" s="193"/>
      <c r="V45" s="193"/>
      <c r="W45" s="193"/>
      <c r="X45" s="193"/>
      <c r="Y45" s="193"/>
      <c r="Z45" s="193"/>
      <c r="AA45" s="193"/>
      <c r="AB45" s="193"/>
      <c r="AC45" s="193"/>
      <c r="AD45" s="193"/>
      <c r="AE45" s="193"/>
      <c r="AF45" s="193"/>
      <c r="AG45" s="193"/>
      <c r="AH45" s="193"/>
      <c r="AI45" s="193"/>
      <c r="AJ45" s="193"/>
      <c r="AK45" s="193"/>
      <c r="AL45" s="193"/>
      <c r="AM45" s="193"/>
      <c r="AN45" s="193"/>
      <c r="AO45" s="193"/>
      <c r="AP45" s="193"/>
      <c r="AQ45" s="193"/>
      <c r="AR45" s="193"/>
      <c r="AS45" s="193"/>
      <c r="AT45" s="193"/>
      <c r="AU45" s="193"/>
      <c r="AV45" s="193"/>
      <c r="AW45" s="193"/>
      <c r="AX45" s="193"/>
      <c r="AY45" s="193"/>
      <c r="AZ45" s="193"/>
      <c r="BA45" s="193"/>
      <c r="BB45" s="193"/>
      <c r="BC45" s="193"/>
      <c r="BD45" s="193"/>
    </row>
    <row r="46" spans="1:66" ht="19" x14ac:dyDescent="0.25">
      <c r="A46" s="193"/>
      <c r="B46" s="293" t="str">
        <f>IF(Calculations!$E$40="Yes",'Final feedback Data'!B45,"")</f>
        <v/>
      </c>
      <c r="C46" s="293" t="str">
        <f>IF(Calculations!$E$40="Yes",'Final feedback Data'!C45,"")</f>
        <v/>
      </c>
      <c r="D46" s="293" t="str">
        <f>IF(Calculations!$E$40="Yes",'Final feedback Data'!D45,"")</f>
        <v/>
      </c>
      <c r="E46" s="293" t="str">
        <f>IF(Calculations!$E$40="Yes",'Final feedback Data'!E45,"")</f>
        <v/>
      </c>
      <c r="F46" s="293" t="str">
        <f>IF(Calculations!$E$40="Yes",'Final feedback Data'!F45,"")</f>
        <v/>
      </c>
      <c r="G46" s="293" t="str">
        <f>IF(Calculations!$E$40="Yes",'Final feedback Data'!G45,"")</f>
        <v/>
      </c>
      <c r="H46" s="293" t="str">
        <f>IF(Calculations!$E$40="Yes",'Final feedback Data'!H45,"")</f>
        <v/>
      </c>
      <c r="I46" s="293" t="str">
        <f>IF(Calculations!$E$40="Yes",'Final feedback Data'!I45,"")</f>
        <v/>
      </c>
      <c r="J46" s="293" t="str">
        <f>IF(Calculations!$E$40="Yes",'Final feedback Data'!J45,"")</f>
        <v/>
      </c>
      <c r="K46" s="293" t="str">
        <f>IF(Calculations!$E$40="Yes",'Final feedback Data'!K45,"")</f>
        <v/>
      </c>
      <c r="L46" s="293" t="str">
        <f>IF(Calculations!$E$40="Yes",'Final feedback Data'!L45,"")</f>
        <v/>
      </c>
      <c r="M46" s="293" t="str">
        <f>IF(Calculations!$E$40="Yes",'Final feedback Data'!M45,"")</f>
        <v/>
      </c>
      <c r="N46" s="293" t="str">
        <f>IF(Calculations!$E$40="Yes",'Final feedback Data'!N45,"")</f>
        <v/>
      </c>
      <c r="O46" s="293" t="str">
        <f>IF(Calculations!$E$40="Yes",'Final feedback Data'!O45,"")</f>
        <v/>
      </c>
      <c r="P46" s="293" t="str">
        <f>IF(Calculations!$E$40="Yes",'Final feedback Data'!P45,"")</f>
        <v/>
      </c>
      <c r="Q46" s="293" t="str">
        <f>IF(Calculations!$E$40="Yes",'Final feedback Data'!Q45,"")</f>
        <v/>
      </c>
      <c r="R46" s="293" t="str">
        <f>IF(Calculations!$E$40="Yes",'Final feedback Data'!R45,"")</f>
        <v/>
      </c>
      <c r="S46" s="293" t="str">
        <f>IF(Calculations!$E$40="Yes",'Final feedback Data'!S45,"")</f>
        <v/>
      </c>
      <c r="T46" s="293"/>
      <c r="U46" s="193"/>
      <c r="V46" s="193"/>
      <c r="W46" s="193"/>
      <c r="X46" s="193"/>
      <c r="Y46" s="193"/>
      <c r="Z46" s="193"/>
      <c r="AA46" s="193"/>
      <c r="AB46" s="193"/>
      <c r="AC46" s="193"/>
      <c r="AD46" s="193"/>
      <c r="AE46" s="193"/>
      <c r="AF46" s="193"/>
      <c r="AG46" s="193"/>
      <c r="AH46" s="193"/>
      <c r="AI46" s="193"/>
      <c r="AJ46" s="193"/>
      <c r="AK46" s="193"/>
      <c r="AL46" s="193"/>
      <c r="AM46" s="193"/>
      <c r="AN46" s="193"/>
      <c r="AO46" s="193"/>
      <c r="AP46" s="193"/>
      <c r="AQ46" s="193"/>
      <c r="AR46" s="193"/>
      <c r="AS46" s="193"/>
      <c r="AT46" s="193"/>
      <c r="AU46" s="193"/>
      <c r="AV46" s="193"/>
      <c r="AW46" s="193"/>
      <c r="AX46" s="193"/>
      <c r="AY46" s="193"/>
      <c r="AZ46" s="193"/>
      <c r="BA46" s="193"/>
      <c r="BB46" s="193"/>
      <c r="BC46" s="193"/>
      <c r="BD46" s="193"/>
    </row>
    <row r="47" spans="1:66" x14ac:dyDescent="0.2">
      <c r="A47" s="193"/>
      <c r="B47" s="193"/>
      <c r="C47" s="193"/>
      <c r="D47" s="193"/>
      <c r="E47" s="193"/>
      <c r="F47" s="193"/>
      <c r="G47" s="193"/>
      <c r="H47" s="193"/>
      <c r="I47" s="193"/>
      <c r="J47" s="193"/>
      <c r="K47" s="193"/>
      <c r="L47" s="193"/>
      <c r="M47" s="193"/>
      <c r="N47" s="193"/>
      <c r="O47" s="193"/>
      <c r="P47" s="193"/>
      <c r="Q47" s="193"/>
      <c r="R47" s="193"/>
      <c r="S47" s="193"/>
      <c r="T47" s="193"/>
      <c r="U47" s="193"/>
      <c r="V47" s="193"/>
      <c r="W47" s="193"/>
      <c r="X47" s="193"/>
      <c r="Y47" s="193"/>
      <c r="Z47" s="193"/>
      <c r="AA47" s="193"/>
      <c r="AB47" s="193"/>
      <c r="AC47" s="193"/>
      <c r="AD47" s="193"/>
      <c r="AE47" s="193"/>
      <c r="AF47" s="193"/>
      <c r="AG47" s="193"/>
      <c r="AH47" s="193"/>
      <c r="AI47" s="193"/>
      <c r="AJ47" s="193"/>
      <c r="AK47" s="193"/>
      <c r="AL47" s="193"/>
      <c r="AM47" s="193"/>
      <c r="AN47" s="193"/>
      <c r="AO47" s="193"/>
      <c r="AP47" s="193"/>
      <c r="AQ47" s="193"/>
      <c r="AR47" s="193"/>
      <c r="AS47" s="193"/>
      <c r="AT47" s="193"/>
      <c r="AU47" s="193"/>
      <c r="AV47" s="193"/>
      <c r="AW47" s="193"/>
      <c r="AX47" s="193"/>
      <c r="AY47" s="193"/>
      <c r="AZ47" s="193"/>
      <c r="BA47" s="193"/>
      <c r="BB47" s="193"/>
      <c r="BC47" s="193"/>
      <c r="BD47" s="193"/>
      <c r="BE47" s="193"/>
      <c r="BF47" s="193"/>
      <c r="BG47" s="193"/>
      <c r="BH47" s="193"/>
      <c r="BI47" s="193"/>
      <c r="BJ47" s="193"/>
      <c r="BK47" s="193"/>
      <c r="BL47" s="193"/>
      <c r="BM47" s="193"/>
      <c r="BN47" s="193"/>
    </row>
    <row r="48" spans="1:66" x14ac:dyDescent="0.2">
      <c r="A48" s="193"/>
      <c r="B48" s="193"/>
      <c r="C48" s="193"/>
      <c r="D48" s="193"/>
      <c r="E48" s="193"/>
      <c r="F48" s="193"/>
      <c r="G48" s="193"/>
      <c r="H48" s="193"/>
      <c r="I48" s="193"/>
      <c r="J48" s="193"/>
      <c r="K48" s="193"/>
      <c r="L48" s="193"/>
      <c r="M48" s="193"/>
      <c r="N48" s="193"/>
      <c r="O48" s="193"/>
      <c r="P48" s="193"/>
      <c r="Q48" s="193"/>
      <c r="R48" s="193"/>
      <c r="S48" s="193"/>
      <c r="T48" s="193"/>
      <c r="U48" s="193"/>
      <c r="V48" s="193"/>
      <c r="W48" s="193"/>
      <c r="X48" s="193"/>
      <c r="Y48" s="193"/>
      <c r="Z48" s="193"/>
      <c r="AA48" s="193"/>
      <c r="AB48" s="193"/>
      <c r="AC48" s="193"/>
      <c r="AD48" s="193"/>
      <c r="AE48" s="193"/>
      <c r="AF48" s="193"/>
      <c r="AG48" s="193"/>
      <c r="AH48" s="193"/>
      <c r="AI48" s="193"/>
      <c r="AJ48" s="193"/>
      <c r="AK48" s="193"/>
      <c r="AL48" s="193"/>
      <c r="AM48" s="193"/>
      <c r="AN48" s="193"/>
      <c r="AO48" s="193"/>
      <c r="AP48" s="193"/>
      <c r="AQ48" s="193"/>
      <c r="AR48" s="193"/>
      <c r="AS48" s="193"/>
      <c r="AT48" s="193"/>
      <c r="AU48" s="193"/>
      <c r="AV48" s="193"/>
      <c r="AW48" s="193"/>
      <c r="AX48" s="193"/>
      <c r="AY48" s="193"/>
      <c r="AZ48" s="193"/>
      <c r="BA48" s="193"/>
      <c r="BB48" s="193"/>
      <c r="BC48" s="193"/>
      <c r="BD48" s="193"/>
      <c r="BE48" s="193"/>
      <c r="BF48" s="193"/>
      <c r="BG48" s="193"/>
      <c r="BH48" s="193"/>
      <c r="BI48" s="193"/>
      <c r="BJ48" s="193"/>
      <c r="BK48" s="193"/>
      <c r="BL48" s="193"/>
      <c r="BM48" s="193"/>
      <c r="BN48" s="193"/>
    </row>
    <row r="49" spans="1:66" x14ac:dyDescent="0.2">
      <c r="A49" s="193"/>
      <c r="B49" s="193"/>
      <c r="C49" s="193"/>
      <c r="D49" s="193"/>
      <c r="E49" s="193"/>
      <c r="F49" s="193"/>
      <c r="G49" s="193"/>
      <c r="H49" s="193"/>
      <c r="I49" s="193"/>
      <c r="J49" s="193"/>
      <c r="K49" s="193"/>
      <c r="L49" s="193"/>
      <c r="M49" s="193"/>
      <c r="N49" s="193"/>
      <c r="O49" s="193"/>
      <c r="P49" s="193"/>
      <c r="Q49" s="193"/>
      <c r="R49" s="193"/>
      <c r="S49" s="193"/>
      <c r="T49" s="193"/>
      <c r="U49" s="193"/>
      <c r="V49" s="193"/>
      <c r="W49" s="193"/>
      <c r="X49" s="193"/>
      <c r="Y49" s="193"/>
      <c r="Z49" s="193"/>
      <c r="AA49" s="193"/>
      <c r="AB49" s="193"/>
      <c r="AC49" s="193"/>
      <c r="AD49" s="193"/>
      <c r="AE49" s="193"/>
      <c r="AF49" s="193"/>
      <c r="AG49" s="193"/>
      <c r="AH49" s="193"/>
      <c r="AI49" s="193"/>
      <c r="AJ49" s="193"/>
      <c r="AK49" s="193"/>
      <c r="AL49" s="193"/>
      <c r="AM49" s="193"/>
      <c r="AN49" s="193"/>
      <c r="AO49" s="193"/>
      <c r="AP49" s="193"/>
      <c r="AQ49" s="193"/>
      <c r="AR49" s="193"/>
      <c r="AS49" s="193"/>
      <c r="AT49" s="193"/>
      <c r="AU49" s="193"/>
      <c r="AV49" s="193"/>
      <c r="AW49" s="193"/>
      <c r="AX49" s="193"/>
      <c r="AY49" s="193"/>
      <c r="AZ49" s="193"/>
      <c r="BA49" s="193"/>
      <c r="BB49" s="193"/>
      <c r="BC49" s="193"/>
      <c r="BD49" s="193"/>
      <c r="BE49" s="193"/>
      <c r="BF49" s="193"/>
      <c r="BG49" s="193"/>
      <c r="BH49" s="193"/>
      <c r="BI49" s="193"/>
      <c r="BJ49" s="193"/>
      <c r="BK49" s="193"/>
      <c r="BL49" s="193"/>
      <c r="BM49" s="193"/>
      <c r="BN49" s="193"/>
    </row>
    <row r="50" spans="1:66" x14ac:dyDescent="0.2">
      <c r="A50" s="193"/>
      <c r="B50" s="193"/>
      <c r="C50" s="193"/>
      <c r="D50" s="193"/>
      <c r="E50" s="193"/>
      <c r="F50" s="193"/>
      <c r="G50" s="193"/>
      <c r="H50" s="193"/>
      <c r="I50" s="193"/>
      <c r="J50" s="193"/>
      <c r="K50" s="193"/>
      <c r="L50" s="193"/>
      <c r="M50" s="193"/>
      <c r="N50" s="193"/>
      <c r="O50" s="193"/>
      <c r="P50" s="193"/>
      <c r="Q50" s="193"/>
      <c r="R50" s="193"/>
      <c r="S50" s="193"/>
      <c r="T50" s="193"/>
      <c r="U50" s="193"/>
      <c r="V50" s="193"/>
      <c r="W50" s="193"/>
      <c r="X50" s="193"/>
      <c r="Y50" s="193"/>
      <c r="Z50" s="193"/>
      <c r="AA50" s="193"/>
      <c r="AB50" s="193"/>
      <c r="AC50" s="193"/>
      <c r="AD50" s="193"/>
      <c r="AE50" s="193"/>
      <c r="AF50" s="193"/>
      <c r="AG50" s="193"/>
      <c r="AH50" s="193"/>
      <c r="AI50" s="193"/>
      <c r="AJ50" s="193"/>
      <c r="AK50" s="193"/>
      <c r="AL50" s="193"/>
      <c r="AM50" s="193"/>
      <c r="AN50" s="193"/>
      <c r="AO50" s="193"/>
      <c r="AP50" s="193"/>
      <c r="AQ50" s="193"/>
      <c r="AR50" s="193"/>
      <c r="AS50" s="193"/>
      <c r="AT50" s="193"/>
      <c r="AU50" s="193"/>
      <c r="AV50" s="193"/>
      <c r="AW50" s="193"/>
      <c r="AX50" s="193"/>
      <c r="AY50" s="193"/>
      <c r="AZ50" s="193"/>
      <c r="BA50" s="193"/>
      <c r="BB50" s="193"/>
      <c r="BC50" s="193"/>
      <c r="BD50" s="193"/>
      <c r="BE50" s="193"/>
      <c r="BF50" s="193"/>
      <c r="BG50" s="193"/>
      <c r="BH50" s="193"/>
      <c r="BI50" s="193"/>
      <c r="BJ50" s="193"/>
      <c r="BK50" s="193"/>
      <c r="BL50" s="193"/>
      <c r="BM50" s="193"/>
      <c r="BN50" s="193"/>
    </row>
    <row r="51" spans="1:66" x14ac:dyDescent="0.2">
      <c r="A51" s="193"/>
      <c r="B51" s="193"/>
      <c r="C51" s="193"/>
      <c r="D51" s="193"/>
      <c r="E51" s="193"/>
      <c r="F51" s="193"/>
      <c r="G51" s="193"/>
      <c r="H51" s="193"/>
      <c r="I51" s="193"/>
      <c r="J51" s="193"/>
      <c r="K51" s="193"/>
      <c r="L51" s="193"/>
      <c r="M51" s="193"/>
      <c r="N51" s="193"/>
      <c r="O51" s="193"/>
      <c r="P51" s="193"/>
      <c r="Q51" s="193"/>
      <c r="R51" s="193"/>
      <c r="S51" s="193"/>
      <c r="T51" s="193"/>
      <c r="U51" s="193"/>
      <c r="V51" s="193"/>
      <c r="W51" s="193"/>
      <c r="X51" s="193"/>
      <c r="Y51" s="193"/>
      <c r="Z51" s="193"/>
      <c r="AA51" s="193"/>
      <c r="AB51" s="193"/>
      <c r="AC51" s="193"/>
      <c r="AD51" s="193"/>
      <c r="AE51" s="193"/>
      <c r="AF51" s="193"/>
      <c r="AG51" s="193"/>
      <c r="AH51" s="193"/>
      <c r="AI51" s="193"/>
      <c r="AJ51" s="193"/>
      <c r="AK51" s="193"/>
      <c r="AL51" s="193"/>
      <c r="AM51" s="193"/>
      <c r="AN51" s="193"/>
      <c r="AO51" s="193"/>
      <c r="AP51" s="193"/>
      <c r="AQ51" s="193"/>
      <c r="AR51" s="193"/>
      <c r="AS51" s="193"/>
      <c r="AT51" s="193"/>
      <c r="AU51" s="193"/>
      <c r="AV51" s="193"/>
      <c r="AW51" s="193"/>
      <c r="AX51" s="193"/>
      <c r="AY51" s="193"/>
      <c r="AZ51" s="193"/>
      <c r="BA51" s="193"/>
      <c r="BB51" s="193"/>
      <c r="BC51" s="193"/>
      <c r="BD51" s="193"/>
      <c r="BE51" s="193"/>
      <c r="BF51" s="193"/>
      <c r="BG51" s="193"/>
      <c r="BH51" s="193"/>
      <c r="BI51" s="193"/>
      <c r="BJ51" s="193"/>
      <c r="BK51" s="193"/>
      <c r="BL51" s="193"/>
      <c r="BM51" s="193"/>
      <c r="BN51" s="193"/>
    </row>
    <row r="52" spans="1:66" x14ac:dyDescent="0.2">
      <c r="A52" s="193"/>
      <c r="B52" s="193"/>
      <c r="C52" s="193"/>
      <c r="D52" s="193"/>
      <c r="E52" s="193"/>
      <c r="F52" s="193"/>
      <c r="G52" s="193"/>
      <c r="H52" s="193"/>
      <c r="I52" s="193"/>
      <c r="J52" s="193"/>
      <c r="K52" s="193"/>
      <c r="L52" s="193"/>
      <c r="M52" s="193"/>
      <c r="N52" s="193"/>
      <c r="O52" s="193"/>
      <c r="P52" s="193"/>
      <c r="Q52" s="193"/>
      <c r="R52" s="193"/>
      <c r="S52" s="193"/>
      <c r="T52" s="193"/>
      <c r="U52" s="193"/>
      <c r="V52" s="193"/>
      <c r="W52" s="193"/>
      <c r="X52" s="193"/>
      <c r="Y52" s="193"/>
      <c r="Z52" s="193"/>
      <c r="AA52" s="193"/>
      <c r="AB52" s="193"/>
      <c r="AC52" s="193"/>
      <c r="AD52" s="193"/>
      <c r="AE52" s="193"/>
      <c r="AF52" s="193"/>
      <c r="AG52" s="193"/>
      <c r="AH52" s="193"/>
      <c r="AI52" s="193"/>
      <c r="AJ52" s="193"/>
      <c r="AK52" s="193"/>
      <c r="AL52" s="193"/>
      <c r="AM52" s="193"/>
      <c r="AN52" s="193"/>
      <c r="AO52" s="193"/>
      <c r="AP52" s="193"/>
      <c r="AQ52" s="193"/>
      <c r="AR52" s="193"/>
      <c r="AS52" s="193"/>
      <c r="AT52" s="193"/>
      <c r="AU52" s="193"/>
      <c r="AV52" s="193"/>
      <c r="AW52" s="193"/>
      <c r="AX52" s="193"/>
      <c r="AY52" s="193"/>
      <c r="AZ52" s="193"/>
      <c r="BA52" s="193"/>
      <c r="BB52" s="193"/>
      <c r="BC52" s="193"/>
      <c r="BD52" s="193"/>
      <c r="BE52" s="193"/>
      <c r="BF52" s="193"/>
      <c r="BG52" s="193"/>
      <c r="BH52" s="193"/>
      <c r="BI52" s="193"/>
      <c r="BJ52" s="193"/>
      <c r="BK52" s="193"/>
      <c r="BL52" s="193"/>
      <c r="BM52" s="193"/>
      <c r="BN52" s="193"/>
    </row>
    <row r="53" spans="1:66" x14ac:dyDescent="0.2">
      <c r="A53" s="193"/>
      <c r="B53" s="193"/>
      <c r="C53" s="193"/>
      <c r="D53" s="193"/>
      <c r="E53" s="193"/>
      <c r="F53" s="193"/>
      <c r="G53" s="193"/>
      <c r="H53" s="193"/>
      <c r="I53" s="193"/>
      <c r="J53" s="193"/>
      <c r="K53" s="193"/>
      <c r="L53" s="193"/>
      <c r="M53" s="193"/>
      <c r="N53" s="193"/>
      <c r="O53" s="193"/>
      <c r="P53" s="193"/>
      <c r="Q53" s="193"/>
      <c r="R53" s="193"/>
      <c r="S53" s="193"/>
      <c r="T53" s="193"/>
      <c r="U53" s="193"/>
      <c r="V53" s="193"/>
      <c r="W53" s="193"/>
      <c r="X53" s="193"/>
      <c r="Y53" s="193"/>
      <c r="Z53" s="193"/>
      <c r="AA53" s="193"/>
      <c r="AB53" s="193"/>
      <c r="AC53" s="193"/>
      <c r="AD53" s="193"/>
      <c r="AE53" s="193"/>
      <c r="AF53" s="193"/>
      <c r="AG53" s="193"/>
      <c r="AH53" s="193"/>
      <c r="AI53" s="193"/>
      <c r="AJ53" s="193"/>
      <c r="AK53" s="193"/>
      <c r="AL53" s="193"/>
      <c r="AM53" s="193"/>
      <c r="AN53" s="193"/>
      <c r="AO53" s="193"/>
      <c r="AP53" s="193"/>
      <c r="AQ53" s="193"/>
      <c r="AR53" s="193"/>
      <c r="AS53" s="193"/>
      <c r="AT53" s="193"/>
      <c r="AU53" s="193"/>
      <c r="AV53" s="193"/>
      <c r="AW53" s="193"/>
      <c r="AX53" s="193"/>
      <c r="AY53" s="193"/>
      <c r="AZ53" s="193"/>
      <c r="BA53" s="193"/>
      <c r="BB53" s="193"/>
      <c r="BC53" s="193"/>
      <c r="BD53" s="193"/>
      <c r="BE53" s="193"/>
      <c r="BF53" s="193"/>
      <c r="BG53" s="193"/>
      <c r="BH53" s="193"/>
      <c r="BI53" s="193"/>
      <c r="BJ53" s="193"/>
      <c r="BK53" s="193"/>
      <c r="BL53" s="193"/>
      <c r="BM53" s="193"/>
      <c r="BN53" s="193"/>
    </row>
    <row r="54" spans="1:66" x14ac:dyDescent="0.2">
      <c r="A54" s="193"/>
      <c r="B54" s="193"/>
      <c r="C54" s="193"/>
      <c r="D54" s="193"/>
      <c r="E54" s="193"/>
      <c r="F54" s="193"/>
      <c r="G54" s="193"/>
      <c r="H54" s="193"/>
      <c r="I54" s="193"/>
      <c r="J54" s="193"/>
      <c r="K54" s="193"/>
      <c r="L54" s="193"/>
      <c r="M54" s="193"/>
      <c r="N54" s="193"/>
      <c r="O54" s="193"/>
      <c r="P54" s="193"/>
      <c r="Q54" s="193"/>
      <c r="R54" s="193"/>
      <c r="S54" s="193"/>
      <c r="T54" s="193"/>
      <c r="U54" s="193"/>
      <c r="V54" s="193"/>
      <c r="W54" s="193"/>
      <c r="X54" s="193"/>
      <c r="Y54" s="193"/>
      <c r="Z54" s="193"/>
      <c r="AA54" s="193"/>
      <c r="AB54" s="193"/>
      <c r="AC54" s="193"/>
      <c r="AD54" s="193"/>
      <c r="AE54" s="193"/>
      <c r="AF54" s="193"/>
      <c r="AG54" s="193"/>
      <c r="AH54" s="193"/>
      <c r="AI54" s="193"/>
      <c r="AJ54" s="193"/>
      <c r="AK54" s="193"/>
      <c r="AL54" s="193"/>
      <c r="AM54" s="193"/>
      <c r="AN54" s="193"/>
      <c r="AO54" s="193"/>
      <c r="AP54" s="193"/>
      <c r="AQ54" s="193"/>
      <c r="AR54" s="193"/>
      <c r="AS54" s="193"/>
      <c r="AT54" s="193"/>
      <c r="AU54" s="193"/>
      <c r="AV54" s="193"/>
      <c r="AW54" s="193"/>
      <c r="AX54" s="193"/>
      <c r="AY54" s="193"/>
      <c r="AZ54" s="193"/>
      <c r="BA54" s="193"/>
      <c r="BB54" s="193"/>
      <c r="BC54" s="193"/>
      <c r="BD54" s="193"/>
      <c r="BE54" s="193"/>
      <c r="BF54" s="193"/>
      <c r="BG54" s="193"/>
      <c r="BH54" s="193"/>
      <c r="BI54" s="193"/>
      <c r="BJ54" s="193"/>
      <c r="BK54" s="193"/>
      <c r="BL54" s="193"/>
      <c r="BM54" s="193"/>
      <c r="BN54" s="193"/>
    </row>
    <row r="55" spans="1:66" x14ac:dyDescent="0.2">
      <c r="A55" s="193"/>
      <c r="B55" s="193"/>
      <c r="C55" s="193"/>
      <c r="D55" s="193"/>
      <c r="E55" s="193"/>
      <c r="F55" s="193"/>
      <c r="G55" s="193"/>
      <c r="H55" s="193"/>
      <c r="I55" s="193"/>
      <c r="J55" s="193"/>
      <c r="K55" s="193"/>
      <c r="L55" s="193"/>
      <c r="M55" s="193"/>
      <c r="N55" s="193"/>
      <c r="O55" s="193"/>
      <c r="P55" s="193"/>
      <c r="Q55" s="193"/>
      <c r="R55" s="193"/>
      <c r="S55" s="193"/>
      <c r="T55" s="193"/>
      <c r="U55" s="193"/>
      <c r="V55" s="193"/>
      <c r="W55" s="193"/>
      <c r="X55" s="193"/>
      <c r="Y55" s="193"/>
      <c r="Z55" s="193"/>
      <c r="AA55" s="193"/>
      <c r="AB55" s="193"/>
      <c r="AC55" s="193"/>
      <c r="AD55" s="193"/>
      <c r="AE55" s="193"/>
      <c r="AF55" s="193"/>
      <c r="AG55" s="193"/>
      <c r="AH55" s="193"/>
      <c r="AI55" s="193"/>
      <c r="AJ55" s="193"/>
      <c r="AK55" s="193"/>
      <c r="AL55" s="193"/>
      <c r="AM55" s="193"/>
      <c r="AN55" s="193"/>
      <c r="AO55" s="193"/>
      <c r="AP55" s="193"/>
      <c r="AQ55" s="193"/>
      <c r="AR55" s="193"/>
      <c r="AS55" s="193"/>
      <c r="AT55" s="193"/>
      <c r="AU55" s="193"/>
      <c r="AV55" s="193"/>
      <c r="AW55" s="193"/>
      <c r="AX55" s="193"/>
      <c r="AY55" s="193"/>
      <c r="AZ55" s="193"/>
      <c r="BA55" s="193"/>
      <c r="BB55" s="193"/>
      <c r="BC55" s="193"/>
      <c r="BD55" s="193"/>
      <c r="BE55" s="193"/>
      <c r="BF55" s="193"/>
      <c r="BG55" s="193"/>
      <c r="BH55" s="193"/>
      <c r="BI55" s="193"/>
      <c r="BJ55" s="193"/>
      <c r="BK55" s="193"/>
      <c r="BL55" s="193"/>
      <c r="BM55" s="193"/>
      <c r="BN55" s="193"/>
    </row>
    <row r="56" spans="1:66" x14ac:dyDescent="0.2">
      <c r="A56" s="193"/>
      <c r="B56" s="193"/>
      <c r="C56" s="193"/>
      <c r="D56" s="193"/>
      <c r="E56" s="193"/>
      <c r="F56" s="193"/>
      <c r="G56" s="193"/>
      <c r="H56" s="193"/>
      <c r="I56" s="193"/>
      <c r="J56" s="193"/>
      <c r="K56" s="193"/>
      <c r="L56" s="193"/>
      <c r="M56" s="193"/>
      <c r="N56" s="193"/>
      <c r="O56" s="193"/>
      <c r="P56" s="193"/>
      <c r="Q56" s="193"/>
      <c r="R56" s="193"/>
      <c r="S56" s="193"/>
      <c r="T56" s="193"/>
      <c r="U56" s="193"/>
      <c r="V56" s="193"/>
      <c r="W56" s="193"/>
      <c r="X56" s="193"/>
      <c r="Y56" s="193"/>
      <c r="Z56" s="193"/>
      <c r="AA56" s="193"/>
      <c r="AB56" s="193"/>
      <c r="AC56" s="193"/>
      <c r="AD56" s="193"/>
      <c r="AE56" s="193"/>
      <c r="AF56" s="193"/>
      <c r="AG56" s="193"/>
      <c r="AH56" s="193"/>
      <c r="AI56" s="193"/>
      <c r="AJ56" s="193"/>
      <c r="AK56" s="193"/>
      <c r="AL56" s="193"/>
      <c r="AM56" s="193"/>
      <c r="AN56" s="193"/>
      <c r="AO56" s="193"/>
      <c r="AP56" s="193"/>
      <c r="AQ56" s="193"/>
      <c r="AR56" s="193"/>
      <c r="AS56" s="193"/>
      <c r="AT56" s="193"/>
      <c r="AU56" s="193"/>
      <c r="AV56" s="193"/>
      <c r="AW56" s="193"/>
      <c r="AX56" s="193"/>
      <c r="AY56" s="193"/>
      <c r="AZ56" s="193"/>
      <c r="BA56" s="193"/>
      <c r="BB56" s="193"/>
      <c r="BC56" s="193"/>
      <c r="BD56" s="193"/>
      <c r="BE56" s="193"/>
      <c r="BF56" s="193"/>
      <c r="BG56" s="193"/>
      <c r="BH56" s="193"/>
      <c r="BI56" s="193"/>
      <c r="BJ56" s="193"/>
      <c r="BK56" s="193"/>
      <c r="BL56" s="193"/>
      <c r="BM56" s="193"/>
      <c r="BN56" s="193"/>
    </row>
    <row r="57" spans="1:66" x14ac:dyDescent="0.2">
      <c r="A57" s="193"/>
      <c r="B57" s="193"/>
      <c r="C57" s="193"/>
      <c r="D57" s="193"/>
      <c r="E57" s="193"/>
      <c r="F57" s="193"/>
      <c r="G57" s="193"/>
      <c r="H57" s="193"/>
      <c r="I57" s="193"/>
      <c r="J57" s="193"/>
      <c r="K57" s="193"/>
      <c r="L57" s="193"/>
      <c r="M57" s="193"/>
      <c r="N57" s="193"/>
      <c r="O57" s="193"/>
      <c r="P57" s="193"/>
      <c r="Q57" s="193"/>
      <c r="R57" s="193"/>
      <c r="S57" s="193"/>
      <c r="T57" s="193"/>
      <c r="U57" s="193"/>
      <c r="V57" s="193"/>
      <c r="W57" s="193"/>
      <c r="X57" s="193"/>
      <c r="Y57" s="193"/>
      <c r="Z57" s="193"/>
      <c r="AA57" s="193"/>
      <c r="AB57" s="193"/>
      <c r="AC57" s="193"/>
      <c r="AD57" s="193"/>
      <c r="AE57" s="193"/>
      <c r="AF57" s="193"/>
      <c r="AG57" s="193"/>
      <c r="AH57" s="193"/>
      <c r="AI57" s="193"/>
      <c r="AJ57" s="193"/>
      <c r="AK57" s="193"/>
      <c r="AL57" s="193"/>
      <c r="AM57" s="193"/>
      <c r="AN57" s="193"/>
      <c r="AO57" s="193"/>
      <c r="AP57" s="193"/>
      <c r="AQ57" s="193"/>
      <c r="AR57" s="193"/>
      <c r="AS57" s="193"/>
      <c r="AT57" s="193"/>
      <c r="AU57" s="193"/>
      <c r="AV57" s="193"/>
      <c r="AW57" s="193"/>
      <c r="AX57" s="193"/>
      <c r="AY57" s="193"/>
      <c r="AZ57" s="193"/>
      <c r="BA57" s="193"/>
      <c r="BB57" s="193"/>
      <c r="BC57" s="193"/>
      <c r="BD57" s="193"/>
      <c r="BE57" s="193"/>
      <c r="BF57" s="193"/>
      <c r="BG57" s="193"/>
      <c r="BH57" s="193"/>
      <c r="BI57" s="193"/>
      <c r="BJ57" s="193"/>
      <c r="BK57" s="193"/>
      <c r="BL57" s="193"/>
      <c r="BM57" s="193"/>
      <c r="BN57" s="193"/>
    </row>
    <row r="58" spans="1:66" x14ac:dyDescent="0.2">
      <c r="A58" s="193"/>
      <c r="B58" s="193"/>
      <c r="C58" s="193"/>
      <c r="D58" s="193"/>
      <c r="E58" s="193"/>
      <c r="F58" s="193"/>
      <c r="G58" s="193"/>
      <c r="H58" s="193"/>
      <c r="I58" s="193"/>
      <c r="J58" s="193"/>
      <c r="K58" s="193"/>
      <c r="L58" s="193"/>
      <c r="M58" s="193"/>
      <c r="N58" s="193"/>
      <c r="O58" s="193"/>
      <c r="P58" s="193"/>
      <c r="Q58" s="193"/>
      <c r="R58" s="193"/>
      <c r="S58" s="193"/>
      <c r="T58" s="193"/>
      <c r="U58" s="193"/>
      <c r="V58" s="193"/>
      <c r="W58" s="193"/>
      <c r="X58" s="193"/>
      <c r="Y58" s="193"/>
      <c r="Z58" s="193"/>
      <c r="AA58" s="193"/>
      <c r="AB58" s="193"/>
      <c r="AC58" s="193"/>
      <c r="AD58" s="193"/>
      <c r="AE58" s="193"/>
      <c r="AF58" s="193"/>
      <c r="AG58" s="193"/>
      <c r="AH58" s="193"/>
      <c r="AI58" s="193"/>
      <c r="AJ58" s="193"/>
      <c r="AK58" s="193"/>
      <c r="AL58" s="193"/>
      <c r="AM58" s="193"/>
      <c r="AN58" s="193"/>
      <c r="AO58" s="193"/>
      <c r="AP58" s="193"/>
      <c r="AQ58" s="193"/>
      <c r="AR58" s="193"/>
      <c r="AS58" s="193"/>
      <c r="AT58" s="193"/>
      <c r="AU58" s="193"/>
      <c r="AV58" s="193"/>
      <c r="AW58" s="193"/>
      <c r="AX58" s="193"/>
      <c r="AY58" s="193"/>
      <c r="AZ58" s="193"/>
      <c r="BA58" s="193"/>
      <c r="BB58" s="193"/>
      <c r="BC58" s="193"/>
      <c r="BD58" s="193"/>
      <c r="BE58" s="193"/>
      <c r="BF58" s="193"/>
      <c r="BG58" s="193"/>
      <c r="BH58" s="193"/>
      <c r="BI58" s="193"/>
      <c r="BJ58" s="193"/>
      <c r="BK58" s="193"/>
      <c r="BL58" s="193"/>
      <c r="BM58" s="193"/>
      <c r="BN58" s="193"/>
    </row>
    <row r="59" spans="1:66" x14ac:dyDescent="0.2">
      <c r="A59" s="193"/>
      <c r="B59" s="193"/>
      <c r="C59" s="193"/>
      <c r="D59" s="193"/>
      <c r="E59" s="193"/>
      <c r="F59" s="193"/>
      <c r="G59" s="193"/>
      <c r="H59" s="193"/>
      <c r="I59" s="193"/>
      <c r="J59" s="193"/>
      <c r="K59" s="193"/>
      <c r="L59" s="193"/>
      <c r="M59" s="193"/>
      <c r="N59" s="193"/>
      <c r="O59" s="193"/>
      <c r="P59" s="193"/>
      <c r="Q59" s="193"/>
      <c r="R59" s="193"/>
      <c r="S59" s="193"/>
      <c r="T59" s="193"/>
      <c r="U59" s="193"/>
      <c r="V59" s="193"/>
      <c r="W59" s="193"/>
      <c r="X59" s="193"/>
      <c r="Y59" s="193"/>
      <c r="Z59" s="193"/>
      <c r="AA59" s="193"/>
      <c r="AB59" s="193"/>
      <c r="AC59" s="193"/>
      <c r="AD59" s="193"/>
      <c r="AE59" s="193"/>
      <c r="AF59" s="193"/>
      <c r="AG59" s="193"/>
      <c r="AH59" s="193"/>
      <c r="AI59" s="193"/>
      <c r="AJ59" s="193"/>
      <c r="AK59" s="193"/>
      <c r="AL59" s="193"/>
      <c r="AM59" s="193"/>
      <c r="AN59" s="193"/>
      <c r="AO59" s="193"/>
      <c r="AP59" s="193"/>
      <c r="AQ59" s="193"/>
      <c r="AR59" s="193"/>
      <c r="AS59" s="193"/>
      <c r="AT59" s="193"/>
      <c r="AU59" s="193"/>
      <c r="AV59" s="193"/>
      <c r="AW59" s="193"/>
      <c r="AX59" s="193"/>
      <c r="AY59" s="193"/>
      <c r="AZ59" s="193"/>
      <c r="BA59" s="193"/>
      <c r="BB59" s="193"/>
      <c r="BC59" s="193"/>
      <c r="BD59" s="193"/>
      <c r="BE59" s="193"/>
      <c r="BF59" s="193"/>
      <c r="BG59" s="193"/>
      <c r="BH59" s="193"/>
      <c r="BI59" s="193"/>
      <c r="BJ59" s="193"/>
      <c r="BK59" s="193"/>
      <c r="BL59" s="193"/>
      <c r="BM59" s="193"/>
      <c r="BN59" s="193"/>
    </row>
    <row r="60" spans="1:66" x14ac:dyDescent="0.2">
      <c r="A60" s="193"/>
      <c r="B60" s="193"/>
      <c r="C60" s="193"/>
      <c r="D60" s="193"/>
      <c r="E60" s="193"/>
      <c r="F60" s="193"/>
      <c r="G60" s="193"/>
      <c r="H60" s="193"/>
      <c r="I60" s="193"/>
      <c r="J60" s="193"/>
      <c r="K60" s="193"/>
      <c r="L60" s="193"/>
      <c r="M60" s="193"/>
      <c r="N60" s="193"/>
      <c r="O60" s="193"/>
      <c r="P60" s="193"/>
      <c r="Q60" s="193"/>
      <c r="R60" s="193"/>
      <c r="S60" s="193"/>
      <c r="T60" s="193"/>
      <c r="U60" s="193"/>
      <c r="V60" s="193"/>
      <c r="W60" s="193"/>
      <c r="X60" s="193"/>
      <c r="Y60" s="193"/>
      <c r="Z60" s="193"/>
      <c r="AA60" s="193"/>
      <c r="AB60" s="193"/>
      <c r="AC60" s="193"/>
      <c r="AD60" s="193"/>
      <c r="AE60" s="193"/>
      <c r="AF60" s="193"/>
      <c r="AG60" s="193"/>
      <c r="AH60" s="193"/>
      <c r="AI60" s="193"/>
      <c r="AJ60" s="193"/>
      <c r="AK60" s="193"/>
      <c r="AL60" s="193"/>
      <c r="AM60" s="193"/>
      <c r="AN60" s="193"/>
      <c r="AO60" s="193"/>
      <c r="AP60" s="193"/>
      <c r="AQ60" s="193"/>
      <c r="AR60" s="193"/>
      <c r="AS60" s="193"/>
      <c r="AT60" s="193"/>
      <c r="AU60" s="193"/>
      <c r="AV60" s="193"/>
      <c r="AW60" s="193"/>
      <c r="AX60" s="193"/>
      <c r="AY60" s="193"/>
      <c r="AZ60" s="193"/>
      <c r="BA60" s="193"/>
      <c r="BB60" s="193"/>
      <c r="BC60" s="193"/>
      <c r="BD60" s="193"/>
      <c r="BE60" s="193"/>
      <c r="BF60" s="193"/>
      <c r="BG60" s="193"/>
      <c r="BH60" s="193"/>
      <c r="BI60" s="193"/>
      <c r="BJ60" s="193"/>
      <c r="BK60" s="193"/>
      <c r="BL60" s="193"/>
      <c r="BM60" s="193"/>
      <c r="BN60" s="193"/>
    </row>
    <row r="61" spans="1:66" x14ac:dyDescent="0.2">
      <c r="A61" s="193"/>
      <c r="B61" s="193"/>
      <c r="C61" s="193"/>
      <c r="D61" s="193"/>
      <c r="E61" s="193"/>
      <c r="F61" s="193"/>
      <c r="G61" s="193"/>
      <c r="H61" s="193"/>
      <c r="I61" s="193"/>
      <c r="J61" s="193"/>
      <c r="K61" s="193"/>
      <c r="L61" s="193"/>
      <c r="M61" s="193"/>
      <c r="N61" s="193"/>
      <c r="O61" s="193"/>
      <c r="P61" s="193"/>
      <c r="Q61" s="193"/>
      <c r="R61" s="193"/>
      <c r="S61" s="193"/>
      <c r="T61" s="193"/>
      <c r="U61" s="193"/>
      <c r="V61" s="193"/>
      <c r="W61" s="193"/>
      <c r="X61" s="193"/>
      <c r="Y61" s="193"/>
      <c r="Z61" s="193"/>
      <c r="AA61" s="193"/>
      <c r="AB61" s="193"/>
      <c r="AC61" s="193"/>
      <c r="AD61" s="193"/>
      <c r="AE61" s="193"/>
      <c r="AF61" s="193"/>
      <c r="AG61" s="193"/>
      <c r="AH61" s="193"/>
      <c r="AI61" s="193"/>
      <c r="AJ61" s="193"/>
      <c r="AK61" s="193"/>
      <c r="AL61" s="193"/>
      <c r="AM61" s="193"/>
      <c r="AN61" s="193"/>
      <c r="AO61" s="193"/>
      <c r="AP61" s="193"/>
      <c r="AQ61" s="193"/>
      <c r="AR61" s="193"/>
      <c r="AS61" s="193"/>
      <c r="AT61" s="193"/>
      <c r="AU61" s="193"/>
      <c r="AV61" s="193"/>
      <c r="AW61" s="193"/>
      <c r="AX61" s="193"/>
      <c r="AY61" s="193"/>
      <c r="AZ61" s="193"/>
      <c r="BA61" s="193"/>
      <c r="BB61" s="193"/>
      <c r="BC61" s="193"/>
      <c r="BD61" s="193"/>
      <c r="BE61" s="193"/>
      <c r="BF61" s="193"/>
      <c r="BG61" s="193"/>
      <c r="BH61" s="193"/>
      <c r="BI61" s="193"/>
      <c r="BJ61" s="193"/>
      <c r="BK61" s="193"/>
      <c r="BL61" s="193"/>
      <c r="BM61" s="193"/>
      <c r="BN61" s="193"/>
    </row>
    <row r="62" spans="1:66" x14ac:dyDescent="0.2">
      <c r="A62" s="193"/>
      <c r="B62" s="193"/>
      <c r="C62" s="193"/>
      <c r="D62" s="193"/>
      <c r="E62" s="193"/>
      <c r="F62" s="193"/>
      <c r="G62" s="193"/>
      <c r="H62" s="193"/>
      <c r="I62" s="193"/>
      <c r="J62" s="193"/>
      <c r="K62" s="193"/>
      <c r="L62" s="193"/>
      <c r="M62" s="193"/>
      <c r="N62" s="193"/>
      <c r="O62" s="193"/>
      <c r="P62" s="193"/>
      <c r="Q62" s="193"/>
      <c r="R62" s="193"/>
      <c r="S62" s="193"/>
      <c r="T62" s="193"/>
      <c r="U62" s="193"/>
      <c r="V62" s="193"/>
      <c r="W62" s="193"/>
      <c r="X62" s="193"/>
      <c r="Y62" s="193"/>
      <c r="Z62" s="193"/>
      <c r="AA62" s="193"/>
      <c r="AB62" s="193"/>
      <c r="AC62" s="193"/>
      <c r="AD62" s="193"/>
      <c r="AE62" s="193"/>
      <c r="AF62" s="193"/>
      <c r="AG62" s="193"/>
      <c r="AH62" s="193"/>
      <c r="AI62" s="193"/>
      <c r="AJ62" s="193"/>
      <c r="AK62" s="193"/>
      <c r="AL62" s="193"/>
      <c r="AM62" s="193"/>
      <c r="AN62" s="193"/>
      <c r="AO62" s="193"/>
      <c r="AP62" s="193"/>
      <c r="AQ62" s="193"/>
      <c r="AR62" s="193"/>
      <c r="AS62" s="193"/>
      <c r="AT62" s="193"/>
      <c r="AU62" s="193"/>
      <c r="AV62" s="193"/>
      <c r="AW62" s="193"/>
      <c r="AX62" s="193"/>
      <c r="AY62" s="193"/>
      <c r="AZ62" s="193"/>
      <c r="BA62" s="193"/>
      <c r="BB62" s="193"/>
      <c r="BC62" s="193"/>
      <c r="BD62" s="193"/>
      <c r="BE62" s="193"/>
      <c r="BF62" s="193"/>
      <c r="BG62" s="193"/>
      <c r="BH62" s="193"/>
      <c r="BI62" s="193"/>
      <c r="BJ62" s="193"/>
      <c r="BK62" s="193"/>
      <c r="BL62" s="193"/>
      <c r="BM62" s="193"/>
      <c r="BN62" s="193"/>
    </row>
    <row r="63" spans="1:66" x14ac:dyDescent="0.2">
      <c r="A63" s="193"/>
      <c r="B63" s="193"/>
      <c r="C63" s="193"/>
      <c r="D63" s="193"/>
      <c r="E63" s="193"/>
      <c r="F63" s="193"/>
      <c r="G63" s="193"/>
      <c r="H63" s="193"/>
      <c r="I63" s="193"/>
      <c r="J63" s="193"/>
      <c r="K63" s="193"/>
      <c r="L63" s="193"/>
      <c r="M63" s="193"/>
      <c r="N63" s="193"/>
      <c r="O63" s="193"/>
      <c r="P63" s="193"/>
      <c r="Q63" s="193"/>
      <c r="R63" s="193"/>
      <c r="S63" s="193"/>
      <c r="T63" s="193"/>
      <c r="U63" s="193"/>
      <c r="V63" s="193"/>
      <c r="W63" s="193"/>
      <c r="X63" s="193"/>
      <c r="Y63" s="193"/>
      <c r="Z63" s="193"/>
      <c r="AA63" s="193"/>
      <c r="AB63" s="193"/>
      <c r="AC63" s="193"/>
      <c r="AD63" s="193"/>
      <c r="AE63" s="193"/>
      <c r="AF63" s="193"/>
      <c r="AG63" s="193"/>
      <c r="AH63" s="193"/>
      <c r="AI63" s="193"/>
      <c r="AJ63" s="193"/>
      <c r="AK63" s="193"/>
      <c r="AL63" s="193"/>
      <c r="AM63" s="193"/>
      <c r="AN63" s="193"/>
      <c r="AO63" s="193"/>
      <c r="AP63" s="193"/>
      <c r="AQ63" s="193"/>
      <c r="AR63" s="193"/>
      <c r="AS63" s="193"/>
      <c r="AT63" s="193"/>
      <c r="AU63" s="193"/>
      <c r="AV63" s="193"/>
      <c r="AW63" s="193"/>
      <c r="AX63" s="193"/>
      <c r="AY63" s="193"/>
      <c r="AZ63" s="193"/>
      <c r="BA63" s="193"/>
      <c r="BB63" s="193"/>
      <c r="BC63" s="193"/>
      <c r="BD63" s="193"/>
      <c r="BE63" s="193"/>
      <c r="BF63" s="193"/>
      <c r="BG63" s="193"/>
      <c r="BH63" s="193"/>
      <c r="BI63" s="193"/>
      <c r="BJ63" s="193"/>
      <c r="BK63" s="193"/>
      <c r="BL63" s="193"/>
      <c r="BM63" s="193"/>
      <c r="BN63" s="193"/>
    </row>
    <row r="64" spans="1:66" x14ac:dyDescent="0.2">
      <c r="A64" s="193"/>
      <c r="B64" s="193"/>
      <c r="C64" s="193"/>
      <c r="D64" s="193"/>
      <c r="E64" s="193"/>
      <c r="F64" s="193"/>
      <c r="G64" s="193"/>
      <c r="H64" s="193"/>
      <c r="I64" s="193"/>
      <c r="J64" s="193"/>
      <c r="K64" s="193"/>
      <c r="L64" s="193"/>
      <c r="M64" s="193"/>
      <c r="N64" s="193"/>
      <c r="O64" s="193"/>
      <c r="P64" s="193"/>
      <c r="Q64" s="193"/>
      <c r="R64" s="193"/>
      <c r="S64" s="193"/>
      <c r="T64" s="193"/>
      <c r="U64" s="193"/>
      <c r="V64" s="193"/>
      <c r="W64" s="193"/>
      <c r="X64" s="193"/>
      <c r="Y64" s="193"/>
      <c r="Z64" s="193"/>
      <c r="AA64" s="193"/>
      <c r="AB64" s="193"/>
      <c r="AC64" s="193"/>
      <c r="AD64" s="193"/>
      <c r="AE64" s="193"/>
      <c r="AF64" s="193"/>
      <c r="AG64" s="193"/>
      <c r="AH64" s="193"/>
      <c r="AI64" s="193"/>
      <c r="AJ64" s="193"/>
      <c r="AK64" s="193"/>
      <c r="AL64" s="193"/>
      <c r="AM64" s="193"/>
      <c r="AN64" s="193"/>
      <c r="AO64" s="193"/>
      <c r="AP64" s="193"/>
      <c r="AQ64" s="193"/>
      <c r="AR64" s="193"/>
      <c r="AS64" s="193"/>
      <c r="AT64" s="193"/>
      <c r="AU64" s="193"/>
      <c r="AV64" s="193"/>
      <c r="AW64" s="193"/>
      <c r="AX64" s="193"/>
      <c r="AY64" s="193"/>
      <c r="AZ64" s="193"/>
      <c r="BA64" s="193"/>
      <c r="BB64" s="193"/>
      <c r="BC64" s="193"/>
      <c r="BD64" s="193"/>
      <c r="BE64" s="193"/>
      <c r="BF64" s="193"/>
      <c r="BG64" s="193"/>
      <c r="BH64" s="193"/>
      <c r="BI64" s="193"/>
      <c r="BJ64" s="193"/>
      <c r="BK64" s="193"/>
      <c r="BL64" s="193"/>
      <c r="BM64" s="193"/>
      <c r="BN64" s="193"/>
    </row>
    <row r="65" spans="1:66" x14ac:dyDescent="0.2">
      <c r="A65" s="193"/>
      <c r="B65" s="193"/>
      <c r="C65" s="193"/>
      <c r="D65" s="193"/>
      <c r="E65" s="193"/>
      <c r="F65" s="193"/>
      <c r="G65" s="193"/>
      <c r="H65" s="193"/>
      <c r="I65" s="193"/>
      <c r="J65" s="193"/>
      <c r="K65" s="193"/>
      <c r="L65" s="193"/>
      <c r="M65" s="193"/>
      <c r="N65" s="193"/>
      <c r="O65" s="193"/>
      <c r="P65" s="193"/>
      <c r="Q65" s="193"/>
      <c r="R65" s="193"/>
      <c r="S65" s="193"/>
      <c r="T65" s="193"/>
      <c r="U65" s="193"/>
      <c r="V65" s="193"/>
      <c r="W65" s="193"/>
      <c r="X65" s="193"/>
      <c r="Y65" s="193"/>
      <c r="Z65" s="193"/>
      <c r="AA65" s="193"/>
      <c r="AB65" s="193"/>
      <c r="AC65" s="193"/>
      <c r="AD65" s="193"/>
      <c r="AE65" s="193"/>
      <c r="AF65" s="193"/>
      <c r="AG65" s="193"/>
      <c r="AH65" s="193"/>
      <c r="AI65" s="193"/>
      <c r="AJ65" s="193"/>
      <c r="AK65" s="193"/>
      <c r="AL65" s="193"/>
      <c r="AM65" s="193"/>
      <c r="AN65" s="193"/>
      <c r="AO65" s="193"/>
      <c r="AP65" s="193"/>
      <c r="AQ65" s="193"/>
      <c r="AR65" s="193"/>
      <c r="AS65" s="193"/>
      <c r="AT65" s="193"/>
      <c r="AU65" s="193"/>
      <c r="AV65" s="193"/>
      <c r="AW65" s="193"/>
      <c r="AX65" s="193"/>
      <c r="AY65" s="193"/>
      <c r="AZ65" s="193"/>
      <c r="BA65" s="193"/>
      <c r="BB65" s="193"/>
      <c r="BC65" s="193"/>
      <c r="BD65" s="193"/>
      <c r="BE65" s="193"/>
      <c r="BF65" s="193"/>
      <c r="BG65" s="193"/>
      <c r="BH65" s="193"/>
      <c r="BI65" s="193"/>
      <c r="BJ65" s="193"/>
      <c r="BK65" s="193"/>
      <c r="BL65" s="193"/>
      <c r="BM65" s="193"/>
      <c r="BN65" s="193"/>
    </row>
    <row r="66" spans="1:66" x14ac:dyDescent="0.2">
      <c r="A66" s="193"/>
      <c r="B66" s="193"/>
      <c r="C66" s="193"/>
      <c r="D66" s="193"/>
      <c r="E66" s="193"/>
      <c r="F66" s="193"/>
      <c r="G66" s="193"/>
      <c r="H66" s="193"/>
      <c r="I66" s="193"/>
      <c r="J66" s="193"/>
      <c r="K66" s="193"/>
      <c r="L66" s="193"/>
      <c r="M66" s="193"/>
      <c r="N66" s="193"/>
      <c r="O66" s="193"/>
      <c r="P66" s="193"/>
      <c r="Q66" s="193"/>
      <c r="R66" s="193"/>
      <c r="S66" s="193"/>
      <c r="T66" s="193"/>
      <c r="U66" s="193"/>
      <c r="V66" s="193"/>
      <c r="W66" s="193"/>
      <c r="X66" s="193"/>
      <c r="Y66" s="193"/>
      <c r="Z66" s="193"/>
      <c r="AA66" s="193"/>
      <c r="AB66" s="193"/>
      <c r="AC66" s="193"/>
      <c r="AD66" s="193"/>
      <c r="AE66" s="193"/>
      <c r="AF66" s="193"/>
      <c r="AG66" s="193"/>
      <c r="AH66" s="193"/>
      <c r="AI66" s="193"/>
      <c r="AJ66" s="193"/>
      <c r="AK66" s="193"/>
      <c r="AL66" s="193"/>
      <c r="AM66" s="193"/>
      <c r="AN66" s="193"/>
      <c r="AO66" s="193"/>
      <c r="AP66" s="193"/>
      <c r="AQ66" s="193"/>
      <c r="AR66" s="193"/>
      <c r="AS66" s="193"/>
      <c r="AT66" s="193"/>
      <c r="AU66" s="193"/>
      <c r="AV66" s="193"/>
      <c r="AW66" s="193"/>
      <c r="AX66" s="193"/>
      <c r="AY66" s="193"/>
      <c r="AZ66" s="193"/>
      <c r="BA66" s="193"/>
      <c r="BB66" s="193"/>
      <c r="BC66" s="193"/>
      <c r="BD66" s="193"/>
      <c r="BE66" s="193"/>
      <c r="BF66" s="193"/>
      <c r="BG66" s="193"/>
      <c r="BH66" s="193"/>
      <c r="BI66" s="193"/>
      <c r="BJ66" s="193"/>
      <c r="BK66" s="193"/>
      <c r="BL66" s="193"/>
      <c r="BM66" s="193"/>
      <c r="BN66" s="193"/>
    </row>
    <row r="67" spans="1:66" x14ac:dyDescent="0.2">
      <c r="A67" s="193"/>
      <c r="B67" s="193"/>
      <c r="C67" s="193"/>
      <c r="D67" s="193"/>
      <c r="E67" s="193"/>
      <c r="F67" s="193"/>
      <c r="G67" s="193"/>
      <c r="H67" s="193"/>
      <c r="I67" s="193"/>
      <c r="J67" s="193"/>
      <c r="K67" s="193"/>
      <c r="L67" s="193"/>
      <c r="M67" s="193"/>
      <c r="N67" s="193"/>
      <c r="O67" s="193"/>
      <c r="P67" s="193"/>
      <c r="Q67" s="193"/>
      <c r="R67" s="193"/>
      <c r="S67" s="193"/>
      <c r="T67" s="193"/>
      <c r="U67" s="193"/>
      <c r="V67" s="193"/>
      <c r="W67" s="193"/>
      <c r="X67" s="193"/>
      <c r="Y67" s="193"/>
      <c r="Z67" s="193"/>
      <c r="AA67" s="193"/>
      <c r="AB67" s="193"/>
      <c r="AC67" s="193"/>
      <c r="AD67" s="193"/>
      <c r="AE67" s="193"/>
      <c r="AF67" s="193"/>
      <c r="AG67" s="193"/>
      <c r="AH67" s="193"/>
      <c r="AI67" s="193"/>
      <c r="AJ67" s="193"/>
      <c r="AK67" s="193"/>
      <c r="AL67" s="193"/>
      <c r="AM67" s="193"/>
      <c r="AN67" s="193"/>
      <c r="AO67" s="193"/>
      <c r="AP67" s="193"/>
      <c r="AQ67" s="193"/>
      <c r="AR67" s="193"/>
      <c r="AS67" s="193"/>
      <c r="AT67" s="193"/>
      <c r="AU67" s="193"/>
      <c r="AV67" s="193"/>
      <c r="AW67" s="193"/>
      <c r="AX67" s="193"/>
      <c r="AY67" s="193"/>
      <c r="AZ67" s="193"/>
      <c r="BA67" s="193"/>
      <c r="BB67" s="193"/>
      <c r="BC67" s="193"/>
      <c r="BD67" s="193"/>
      <c r="BE67" s="193"/>
      <c r="BF67" s="193"/>
      <c r="BG67" s="193"/>
      <c r="BH67" s="193"/>
      <c r="BI67" s="193"/>
      <c r="BJ67" s="193"/>
      <c r="BK67" s="193"/>
      <c r="BL67" s="193"/>
      <c r="BM67" s="193"/>
      <c r="BN67" s="193"/>
    </row>
    <row r="68" spans="1:66" x14ac:dyDescent="0.2">
      <c r="A68" s="193"/>
      <c r="B68" s="193"/>
      <c r="C68" s="193"/>
      <c r="D68" s="193"/>
      <c r="E68" s="193"/>
      <c r="F68" s="193"/>
      <c r="G68" s="193"/>
      <c r="H68" s="193"/>
      <c r="I68" s="193"/>
      <c r="J68" s="193"/>
      <c r="K68" s="193"/>
      <c r="L68" s="193"/>
      <c r="M68" s="193"/>
      <c r="N68" s="193"/>
      <c r="O68" s="193"/>
      <c r="P68" s="193"/>
      <c r="Q68" s="193"/>
      <c r="R68" s="193"/>
      <c r="S68" s="193"/>
      <c r="T68" s="193"/>
      <c r="U68" s="193"/>
      <c r="V68" s="193"/>
      <c r="W68" s="193"/>
      <c r="X68" s="193"/>
      <c r="Y68" s="193"/>
      <c r="Z68" s="193"/>
      <c r="AA68" s="193"/>
      <c r="AB68" s="193"/>
      <c r="AC68" s="193"/>
      <c r="AD68" s="193"/>
      <c r="AE68" s="193"/>
      <c r="AF68" s="193"/>
      <c r="AG68" s="193"/>
      <c r="AH68" s="193"/>
      <c r="AI68" s="193"/>
      <c r="AJ68" s="193"/>
      <c r="AK68" s="193"/>
      <c r="AL68" s="193"/>
      <c r="AM68" s="193"/>
      <c r="AN68" s="193"/>
      <c r="AO68" s="193"/>
      <c r="AP68" s="193"/>
      <c r="AQ68" s="193"/>
      <c r="AR68" s="193"/>
      <c r="AS68" s="193"/>
      <c r="AT68" s="193"/>
      <c r="AU68" s="193"/>
      <c r="AV68" s="193"/>
      <c r="AW68" s="193"/>
      <c r="AX68" s="193"/>
      <c r="AY68" s="193"/>
      <c r="AZ68" s="193"/>
      <c r="BA68" s="193"/>
      <c r="BB68" s="193"/>
      <c r="BC68" s="193"/>
      <c r="BD68" s="193"/>
      <c r="BE68" s="193"/>
      <c r="BF68" s="193"/>
      <c r="BG68" s="193"/>
      <c r="BH68" s="193"/>
      <c r="BI68" s="193"/>
      <c r="BJ68" s="193"/>
      <c r="BK68" s="193"/>
      <c r="BL68" s="193"/>
      <c r="BM68" s="193"/>
      <c r="BN68" s="193"/>
    </row>
    <row r="69" spans="1:66" x14ac:dyDescent="0.2">
      <c r="A69" s="193"/>
      <c r="B69" s="193"/>
      <c r="C69" s="193"/>
      <c r="D69" s="193"/>
      <c r="E69" s="193"/>
      <c r="F69" s="193"/>
      <c r="G69" s="193"/>
      <c r="H69" s="193"/>
      <c r="I69" s="193"/>
      <c r="J69" s="193"/>
      <c r="K69" s="193"/>
      <c r="L69" s="193"/>
      <c r="M69" s="193"/>
      <c r="N69" s="193"/>
      <c r="O69" s="193"/>
      <c r="P69" s="193"/>
      <c r="Q69" s="193"/>
      <c r="R69" s="193"/>
      <c r="S69" s="193"/>
      <c r="T69" s="193"/>
      <c r="U69" s="193"/>
      <c r="V69" s="193"/>
      <c r="W69" s="193"/>
      <c r="X69" s="193"/>
      <c r="Y69" s="193"/>
      <c r="Z69" s="193"/>
      <c r="AA69" s="193"/>
      <c r="AB69" s="193"/>
      <c r="AC69" s="193"/>
      <c r="AD69" s="193"/>
      <c r="AE69" s="193"/>
      <c r="AF69" s="193"/>
      <c r="AG69" s="193"/>
      <c r="AH69" s="193"/>
      <c r="AI69" s="193"/>
      <c r="AJ69" s="193"/>
      <c r="AK69" s="193"/>
      <c r="AL69" s="193"/>
      <c r="AM69" s="193"/>
      <c r="AN69" s="193"/>
      <c r="AO69" s="193"/>
      <c r="AP69" s="193"/>
      <c r="AQ69" s="193"/>
      <c r="AR69" s="193"/>
      <c r="AS69" s="193"/>
      <c r="AT69" s="193"/>
      <c r="AU69" s="193"/>
      <c r="AV69" s="193"/>
      <c r="AW69" s="193"/>
      <c r="AX69" s="193"/>
      <c r="AY69" s="193"/>
      <c r="AZ69" s="193"/>
      <c r="BA69" s="193"/>
      <c r="BB69" s="193"/>
      <c r="BC69" s="193"/>
      <c r="BD69" s="193"/>
      <c r="BE69" s="193"/>
      <c r="BF69" s="193"/>
      <c r="BG69" s="193"/>
      <c r="BH69" s="193"/>
      <c r="BI69" s="193"/>
      <c r="BJ69" s="193"/>
      <c r="BK69" s="193"/>
      <c r="BL69" s="193"/>
      <c r="BM69" s="193"/>
      <c r="BN69" s="193"/>
    </row>
    <row r="70" spans="1:66" x14ac:dyDescent="0.2">
      <c r="A70" s="193"/>
      <c r="B70" s="193"/>
      <c r="C70" s="193"/>
      <c r="D70" s="193"/>
      <c r="E70" s="193"/>
      <c r="F70" s="193"/>
      <c r="G70" s="193"/>
      <c r="H70" s="193"/>
      <c r="I70" s="193"/>
      <c r="J70" s="193"/>
      <c r="K70" s="193"/>
      <c r="L70" s="193"/>
      <c r="M70" s="193"/>
      <c r="N70" s="193"/>
      <c r="O70" s="193"/>
      <c r="P70" s="193"/>
      <c r="Q70" s="193"/>
      <c r="R70" s="193"/>
      <c r="S70" s="193"/>
      <c r="T70" s="193"/>
      <c r="U70" s="193"/>
      <c r="V70" s="193"/>
      <c r="W70" s="193"/>
      <c r="X70" s="193"/>
      <c r="Y70" s="193"/>
      <c r="Z70" s="193"/>
      <c r="AA70" s="193"/>
      <c r="AB70" s="193"/>
      <c r="AC70" s="193"/>
      <c r="AD70" s="193"/>
      <c r="AE70" s="193"/>
      <c r="AF70" s="193"/>
      <c r="AG70" s="193"/>
      <c r="AH70" s="193"/>
      <c r="AI70" s="193"/>
      <c r="AJ70" s="193"/>
      <c r="AK70" s="193"/>
      <c r="AL70" s="193"/>
      <c r="AM70" s="193"/>
      <c r="AN70" s="193"/>
      <c r="AO70" s="193"/>
      <c r="AP70" s="193"/>
      <c r="AQ70" s="193"/>
      <c r="AR70" s="193"/>
      <c r="AS70" s="193"/>
      <c r="AT70" s="193"/>
      <c r="AU70" s="193"/>
      <c r="AV70" s="193"/>
      <c r="AW70" s="193"/>
      <c r="AX70" s="193"/>
      <c r="AY70" s="193"/>
      <c r="AZ70" s="193"/>
      <c r="BA70" s="193"/>
      <c r="BB70" s="193"/>
      <c r="BC70" s="193"/>
      <c r="BD70" s="193"/>
      <c r="BE70" s="193"/>
      <c r="BF70" s="193"/>
      <c r="BG70" s="193"/>
      <c r="BH70" s="193"/>
      <c r="BI70" s="193"/>
      <c r="BJ70" s="193"/>
      <c r="BK70" s="193"/>
      <c r="BL70" s="193"/>
      <c r="BM70" s="193"/>
      <c r="BN70" s="193"/>
    </row>
    <row r="71" spans="1:66" x14ac:dyDescent="0.2">
      <c r="A71" s="193"/>
      <c r="B71" s="193"/>
      <c r="C71" s="193"/>
      <c r="D71" s="193"/>
      <c r="E71" s="193"/>
      <c r="F71" s="193"/>
      <c r="G71" s="193"/>
      <c r="H71" s="193"/>
      <c r="I71" s="193"/>
      <c r="J71" s="193"/>
      <c r="K71" s="193"/>
      <c r="L71" s="193"/>
      <c r="M71" s="193"/>
      <c r="N71" s="193"/>
      <c r="O71" s="193"/>
      <c r="P71" s="193"/>
      <c r="Q71" s="193"/>
      <c r="R71" s="193"/>
      <c r="S71" s="193"/>
      <c r="T71" s="193"/>
      <c r="U71" s="193"/>
      <c r="V71" s="193"/>
      <c r="W71" s="193"/>
      <c r="X71" s="193"/>
      <c r="Y71" s="193"/>
      <c r="Z71" s="193"/>
      <c r="AA71" s="193"/>
      <c r="AB71" s="193"/>
      <c r="AC71" s="193"/>
      <c r="AD71" s="193"/>
      <c r="AE71" s="193"/>
      <c r="AF71" s="193"/>
      <c r="AG71" s="193"/>
      <c r="AH71" s="193"/>
      <c r="AI71" s="193"/>
      <c r="AJ71" s="193"/>
      <c r="AK71" s="193"/>
      <c r="AL71" s="193"/>
      <c r="AM71" s="193"/>
      <c r="AN71" s="193"/>
      <c r="AO71" s="193"/>
      <c r="AP71" s="193"/>
      <c r="AQ71" s="193"/>
      <c r="AR71" s="193"/>
      <c r="AS71" s="193"/>
      <c r="AT71" s="193"/>
      <c r="AU71" s="193"/>
      <c r="AV71" s="193"/>
      <c r="AW71" s="193"/>
      <c r="AX71" s="193"/>
      <c r="AY71" s="193"/>
      <c r="AZ71" s="193"/>
      <c r="BA71" s="193"/>
      <c r="BB71" s="193"/>
      <c r="BC71" s="193"/>
      <c r="BD71" s="193"/>
      <c r="BE71" s="193"/>
      <c r="BF71" s="193"/>
      <c r="BG71" s="193"/>
      <c r="BH71" s="193"/>
      <c r="BI71" s="193"/>
      <c r="BJ71" s="193"/>
      <c r="BK71" s="193"/>
      <c r="BL71" s="193"/>
      <c r="BM71" s="193"/>
      <c r="BN71" s="193"/>
    </row>
    <row r="72" spans="1:66" x14ac:dyDescent="0.2">
      <c r="A72" s="193"/>
      <c r="B72" s="193"/>
      <c r="C72" s="193"/>
      <c r="D72" s="193"/>
      <c r="E72" s="193"/>
      <c r="F72" s="193"/>
      <c r="G72" s="193"/>
      <c r="H72" s="193"/>
      <c r="I72" s="193"/>
      <c r="J72" s="193"/>
      <c r="K72" s="193"/>
      <c r="L72" s="193"/>
      <c r="M72" s="193"/>
      <c r="N72" s="193"/>
      <c r="O72" s="193"/>
      <c r="P72" s="193"/>
      <c r="Q72" s="193"/>
      <c r="R72" s="193"/>
      <c r="S72" s="193"/>
      <c r="T72" s="193"/>
      <c r="U72" s="193"/>
      <c r="V72" s="193"/>
      <c r="W72" s="193"/>
      <c r="X72" s="193"/>
      <c r="Y72" s="193"/>
      <c r="Z72" s="193"/>
      <c r="AA72" s="193"/>
      <c r="AB72" s="193"/>
      <c r="AC72" s="193"/>
      <c r="AD72" s="193"/>
      <c r="AE72" s="193"/>
      <c r="AF72" s="193"/>
      <c r="AG72" s="193"/>
      <c r="AH72" s="193"/>
      <c r="AI72" s="193"/>
      <c r="AJ72" s="193"/>
      <c r="AK72" s="193"/>
      <c r="AL72" s="193"/>
      <c r="AM72" s="193"/>
      <c r="AN72" s="193"/>
      <c r="AO72" s="193"/>
      <c r="AP72" s="193"/>
      <c r="AQ72" s="193"/>
      <c r="AR72" s="193"/>
      <c r="AS72" s="193"/>
      <c r="AT72" s="193"/>
      <c r="AU72" s="193"/>
      <c r="AV72" s="193"/>
      <c r="AW72" s="193"/>
      <c r="AX72" s="193"/>
      <c r="AY72" s="193"/>
      <c r="AZ72" s="193"/>
      <c r="BA72" s="193"/>
      <c r="BB72" s="193"/>
      <c r="BC72" s="193"/>
      <c r="BD72" s="193"/>
      <c r="BE72" s="193"/>
      <c r="BF72" s="193"/>
      <c r="BG72" s="193"/>
      <c r="BH72" s="193"/>
      <c r="BI72" s="193"/>
      <c r="BJ72" s="193"/>
      <c r="BK72" s="193"/>
      <c r="BL72" s="193"/>
      <c r="BM72" s="193"/>
      <c r="BN72" s="193"/>
    </row>
    <row r="73" spans="1:66" x14ac:dyDescent="0.2">
      <c r="A73" s="193"/>
      <c r="B73" s="193"/>
      <c r="C73" s="193"/>
      <c r="D73" s="193"/>
      <c r="E73" s="193"/>
      <c r="F73" s="193"/>
      <c r="G73" s="193"/>
      <c r="H73" s="193"/>
      <c r="I73" s="193"/>
      <c r="J73" s="193"/>
      <c r="K73" s="193"/>
      <c r="L73" s="193"/>
      <c r="M73" s="193"/>
      <c r="N73" s="193"/>
      <c r="O73" s="193"/>
      <c r="P73" s="193"/>
      <c r="Q73" s="193"/>
      <c r="R73" s="193"/>
      <c r="S73" s="193"/>
      <c r="T73" s="193"/>
      <c r="U73" s="193"/>
      <c r="V73" s="193"/>
      <c r="W73" s="193"/>
      <c r="X73" s="193"/>
      <c r="Y73" s="193"/>
      <c r="Z73" s="193"/>
      <c r="AA73" s="193"/>
      <c r="AB73" s="193"/>
      <c r="AC73" s="193"/>
      <c r="AD73" s="193"/>
      <c r="AE73" s="193"/>
      <c r="AF73" s="193"/>
      <c r="AG73" s="193"/>
      <c r="AH73" s="193"/>
      <c r="AI73" s="193"/>
      <c r="AJ73" s="193"/>
      <c r="AK73" s="193"/>
      <c r="AL73" s="193"/>
      <c r="AM73" s="193"/>
      <c r="AN73" s="193"/>
      <c r="AO73" s="193"/>
      <c r="AP73" s="193"/>
      <c r="AQ73" s="193"/>
      <c r="AR73" s="193"/>
      <c r="AS73" s="193"/>
      <c r="AT73" s="193"/>
      <c r="AU73" s="193"/>
      <c r="AV73" s="193"/>
      <c r="AW73" s="193"/>
      <c r="AX73" s="193"/>
      <c r="AY73" s="193"/>
      <c r="AZ73" s="193"/>
      <c r="BA73" s="193"/>
      <c r="BB73" s="193"/>
      <c r="BC73" s="193"/>
      <c r="BD73" s="193"/>
      <c r="BE73" s="193"/>
      <c r="BF73" s="193"/>
      <c r="BG73" s="193"/>
      <c r="BH73" s="193"/>
      <c r="BI73" s="193"/>
      <c r="BJ73" s="193"/>
      <c r="BK73" s="193"/>
      <c r="BL73" s="193"/>
      <c r="BM73" s="193"/>
      <c r="BN73" s="193"/>
    </row>
    <row r="74" spans="1:66" x14ac:dyDescent="0.2">
      <c r="A74" s="193"/>
      <c r="B74" s="193"/>
      <c r="C74" s="193"/>
      <c r="D74" s="193"/>
      <c r="E74" s="193"/>
      <c r="F74" s="193"/>
      <c r="G74" s="193"/>
      <c r="H74" s="193"/>
      <c r="I74" s="193"/>
      <c r="J74" s="193"/>
      <c r="K74" s="193"/>
      <c r="L74" s="193"/>
      <c r="M74" s="193"/>
      <c r="N74" s="193"/>
      <c r="O74" s="193"/>
      <c r="P74" s="193"/>
      <c r="Q74" s="193"/>
      <c r="R74" s="193"/>
      <c r="S74" s="193"/>
      <c r="T74" s="193"/>
      <c r="U74" s="193"/>
      <c r="V74" s="193"/>
      <c r="W74" s="193"/>
      <c r="X74" s="193"/>
      <c r="Y74" s="193"/>
      <c r="Z74" s="193"/>
      <c r="AA74" s="193"/>
      <c r="AB74" s="193"/>
      <c r="AC74" s="193"/>
      <c r="AD74" s="193"/>
      <c r="AE74" s="193"/>
      <c r="AF74" s="193"/>
      <c r="AG74" s="193"/>
      <c r="AH74" s="193"/>
      <c r="AI74" s="193"/>
      <c r="AJ74" s="193"/>
      <c r="AK74" s="193"/>
      <c r="AL74" s="193"/>
      <c r="AM74" s="193"/>
      <c r="AN74" s="193"/>
      <c r="AO74" s="193"/>
      <c r="AP74" s="193"/>
      <c r="AQ74" s="193"/>
      <c r="AR74" s="193"/>
      <c r="AS74" s="193"/>
      <c r="AT74" s="193"/>
      <c r="AU74" s="193"/>
      <c r="AV74" s="193"/>
      <c r="AW74" s="193"/>
      <c r="AX74" s="193"/>
      <c r="AY74" s="193"/>
      <c r="AZ74" s="193"/>
      <c r="BA74" s="193"/>
      <c r="BB74" s="193"/>
      <c r="BC74" s="193"/>
      <c r="BD74" s="193"/>
      <c r="BE74" s="193"/>
      <c r="BF74" s="193"/>
      <c r="BG74" s="193"/>
      <c r="BH74" s="193"/>
      <c r="BI74" s="193"/>
      <c r="BJ74" s="193"/>
      <c r="BK74" s="193"/>
      <c r="BL74" s="193"/>
      <c r="BM74" s="193"/>
      <c r="BN74" s="193"/>
    </row>
    <row r="75" spans="1:66" x14ac:dyDescent="0.2">
      <c r="A75" s="193"/>
      <c r="B75" s="193"/>
      <c r="C75" s="193"/>
      <c r="D75" s="193"/>
      <c r="E75" s="193"/>
      <c r="F75" s="193"/>
      <c r="G75" s="193"/>
      <c r="H75" s="193"/>
      <c r="I75" s="193"/>
      <c r="J75" s="193"/>
      <c r="K75" s="193"/>
      <c r="L75" s="193"/>
      <c r="M75" s="193"/>
      <c r="N75" s="193"/>
      <c r="O75" s="193"/>
      <c r="P75" s="193"/>
      <c r="Q75" s="193"/>
      <c r="R75" s="193"/>
      <c r="S75" s="193"/>
      <c r="T75" s="193"/>
      <c r="U75" s="193"/>
      <c r="V75" s="193"/>
      <c r="W75" s="193"/>
      <c r="X75" s="193"/>
      <c r="Y75" s="193"/>
      <c r="Z75" s="193"/>
      <c r="AA75" s="193"/>
      <c r="AB75" s="193"/>
      <c r="AC75" s="193"/>
      <c r="AD75" s="193"/>
      <c r="AE75" s="193"/>
      <c r="AF75" s="193"/>
      <c r="AG75" s="193"/>
      <c r="AH75" s="193"/>
      <c r="AI75" s="193"/>
      <c r="AJ75" s="193"/>
      <c r="AK75" s="193"/>
      <c r="AL75" s="193"/>
      <c r="AM75" s="193"/>
      <c r="AN75" s="193"/>
      <c r="AO75" s="193"/>
      <c r="AP75" s="193"/>
      <c r="AQ75" s="193"/>
      <c r="AR75" s="193"/>
      <c r="AS75" s="193"/>
      <c r="AT75" s="193"/>
      <c r="AU75" s="193"/>
      <c r="AV75" s="193"/>
      <c r="AW75" s="193"/>
      <c r="AX75" s="193"/>
      <c r="AY75" s="193"/>
      <c r="AZ75" s="193"/>
      <c r="BA75" s="193"/>
      <c r="BB75" s="193"/>
      <c r="BC75" s="193"/>
      <c r="BD75" s="193"/>
      <c r="BE75" s="193"/>
      <c r="BF75" s="193"/>
      <c r="BG75" s="193"/>
      <c r="BH75" s="193"/>
      <c r="BI75" s="193"/>
      <c r="BJ75" s="193"/>
      <c r="BK75" s="193"/>
      <c r="BL75" s="193"/>
      <c r="BM75" s="193"/>
      <c r="BN75" s="193"/>
    </row>
    <row r="76" spans="1:66" x14ac:dyDescent="0.2">
      <c r="A76" s="193"/>
      <c r="B76" s="193"/>
      <c r="C76" s="193"/>
      <c r="D76" s="193"/>
      <c r="E76" s="193"/>
      <c r="F76" s="193"/>
      <c r="G76" s="193"/>
      <c r="H76" s="193"/>
      <c r="I76" s="193"/>
      <c r="J76" s="193"/>
      <c r="K76" s="193"/>
      <c r="L76" s="193"/>
      <c r="M76" s="193"/>
      <c r="N76" s="193"/>
      <c r="O76" s="193"/>
      <c r="P76" s="193"/>
      <c r="Q76" s="193"/>
      <c r="R76" s="193"/>
      <c r="S76" s="193"/>
      <c r="T76" s="193"/>
      <c r="U76" s="193"/>
      <c r="V76" s="193"/>
      <c r="W76" s="193"/>
      <c r="X76" s="193"/>
      <c r="Y76" s="193"/>
      <c r="Z76" s="193"/>
      <c r="AA76" s="193"/>
      <c r="AB76" s="193"/>
      <c r="AC76" s="193"/>
      <c r="AD76" s="193"/>
      <c r="AE76" s="193"/>
      <c r="AF76" s="193"/>
      <c r="AG76" s="193"/>
      <c r="AH76" s="193"/>
      <c r="AI76" s="193"/>
      <c r="AJ76" s="193"/>
      <c r="AK76" s="193"/>
      <c r="AL76" s="193"/>
      <c r="AM76" s="193"/>
      <c r="AN76" s="193"/>
      <c r="AO76" s="193"/>
      <c r="AP76" s="193"/>
      <c r="AQ76" s="193"/>
      <c r="AR76" s="193"/>
      <c r="AS76" s="193"/>
      <c r="AT76" s="193"/>
      <c r="AU76" s="193"/>
      <c r="AV76" s="193"/>
      <c r="AW76" s="193"/>
      <c r="AX76" s="193"/>
      <c r="AY76" s="193"/>
      <c r="AZ76" s="193"/>
      <c r="BA76" s="193"/>
      <c r="BB76" s="193"/>
      <c r="BC76" s="193"/>
      <c r="BD76" s="193"/>
      <c r="BE76" s="193"/>
      <c r="BF76" s="193"/>
      <c r="BG76" s="193"/>
      <c r="BH76" s="193"/>
      <c r="BI76" s="193"/>
      <c r="BJ76" s="193"/>
      <c r="BK76" s="193"/>
      <c r="BL76" s="193"/>
      <c r="BM76" s="193"/>
      <c r="BN76" s="193"/>
    </row>
    <row r="77" spans="1:66" x14ac:dyDescent="0.2">
      <c r="A77" s="193"/>
      <c r="B77" s="193"/>
      <c r="C77" s="193"/>
      <c r="D77" s="193"/>
      <c r="E77" s="193"/>
      <c r="F77" s="193"/>
      <c r="G77" s="193"/>
      <c r="H77" s="193"/>
      <c r="I77" s="193"/>
      <c r="J77" s="193"/>
      <c r="K77" s="193"/>
      <c r="L77" s="193"/>
      <c r="M77" s="193"/>
      <c r="N77" s="193"/>
      <c r="O77" s="193"/>
      <c r="P77" s="193"/>
      <c r="Q77" s="193"/>
      <c r="R77" s="193"/>
      <c r="S77" s="193"/>
      <c r="T77" s="193"/>
      <c r="U77" s="193"/>
      <c r="V77" s="193"/>
      <c r="W77" s="193"/>
      <c r="X77" s="193"/>
      <c r="Y77" s="193"/>
      <c r="Z77" s="193"/>
      <c r="AA77" s="193"/>
      <c r="AB77" s="193"/>
      <c r="AC77" s="193"/>
      <c r="AD77" s="193"/>
      <c r="AE77" s="193"/>
      <c r="AF77" s="193"/>
      <c r="AG77" s="193"/>
      <c r="AH77" s="193"/>
      <c r="AI77" s="193"/>
      <c r="AJ77" s="193"/>
      <c r="AK77" s="193"/>
      <c r="AL77" s="193"/>
      <c r="AM77" s="193"/>
      <c r="AN77" s="193"/>
      <c r="AO77" s="193"/>
      <c r="AP77" s="193"/>
      <c r="AQ77" s="193"/>
      <c r="AR77" s="193"/>
      <c r="AS77" s="193"/>
      <c r="AT77" s="193"/>
      <c r="AU77" s="193"/>
      <c r="AV77" s="193"/>
      <c r="AW77" s="193"/>
      <c r="AX77" s="193"/>
      <c r="AY77" s="193"/>
      <c r="AZ77" s="193"/>
      <c r="BA77" s="193"/>
      <c r="BB77" s="193"/>
      <c r="BC77" s="193"/>
      <c r="BD77" s="193"/>
      <c r="BE77" s="193"/>
      <c r="BF77" s="193"/>
      <c r="BG77" s="193"/>
      <c r="BH77" s="193"/>
      <c r="BI77" s="193"/>
      <c r="BJ77" s="193"/>
      <c r="BK77" s="193"/>
      <c r="BL77" s="193"/>
      <c r="BM77" s="193"/>
      <c r="BN77" s="193"/>
    </row>
    <row r="78" spans="1:66" x14ac:dyDescent="0.2">
      <c r="A78" s="193"/>
      <c r="B78" s="193"/>
      <c r="C78" s="193"/>
      <c r="D78" s="193"/>
      <c r="E78" s="193"/>
      <c r="F78" s="193"/>
      <c r="G78" s="193"/>
      <c r="H78" s="193"/>
      <c r="I78" s="193"/>
      <c r="J78" s="193"/>
      <c r="K78" s="193"/>
      <c r="L78" s="193"/>
      <c r="M78" s="193"/>
      <c r="N78" s="193"/>
      <c r="O78" s="193"/>
      <c r="P78" s="193"/>
      <c r="Q78" s="193"/>
      <c r="R78" s="193"/>
      <c r="S78" s="193"/>
      <c r="T78" s="193"/>
      <c r="U78" s="193"/>
      <c r="V78" s="193"/>
      <c r="W78" s="193"/>
      <c r="X78" s="193"/>
      <c r="Y78" s="193"/>
      <c r="Z78" s="193"/>
      <c r="AA78" s="193"/>
      <c r="AB78" s="193"/>
      <c r="AC78" s="193"/>
      <c r="AD78" s="193"/>
      <c r="AE78" s="193"/>
      <c r="AF78" s="193"/>
      <c r="AG78" s="193"/>
      <c r="AH78" s="193"/>
      <c r="AI78" s="193"/>
      <c r="AJ78" s="193"/>
      <c r="AK78" s="193"/>
      <c r="AL78" s="193"/>
      <c r="AM78" s="193"/>
      <c r="AN78" s="193"/>
      <c r="AO78" s="193"/>
      <c r="AP78" s="193"/>
      <c r="AQ78" s="193"/>
      <c r="AR78" s="193"/>
      <c r="AS78" s="193"/>
      <c r="AT78" s="193"/>
      <c r="AU78" s="193"/>
      <c r="AV78" s="193"/>
      <c r="AW78" s="193"/>
      <c r="AX78" s="193"/>
      <c r="AY78" s="193"/>
      <c r="AZ78" s="193"/>
      <c r="BA78" s="193"/>
      <c r="BB78" s="193"/>
      <c r="BC78" s="193"/>
      <c r="BD78" s="193"/>
      <c r="BE78" s="193"/>
      <c r="BF78" s="193"/>
      <c r="BG78" s="193"/>
      <c r="BH78" s="193"/>
      <c r="BI78" s="193"/>
      <c r="BJ78" s="193"/>
      <c r="BK78" s="193"/>
      <c r="BL78" s="193"/>
      <c r="BM78" s="193"/>
      <c r="BN78" s="193"/>
    </row>
    <row r="79" spans="1:66" x14ac:dyDescent="0.2">
      <c r="A79" s="193"/>
      <c r="B79" s="193"/>
      <c r="C79" s="193"/>
      <c r="D79" s="193"/>
      <c r="E79" s="193"/>
      <c r="F79" s="193"/>
      <c r="G79" s="193"/>
      <c r="H79" s="193"/>
      <c r="I79" s="193"/>
      <c r="J79" s="193"/>
      <c r="K79" s="193"/>
      <c r="L79" s="193"/>
      <c r="M79" s="193"/>
      <c r="N79" s="193"/>
      <c r="O79" s="193"/>
      <c r="P79" s="193"/>
      <c r="Q79" s="193"/>
      <c r="R79" s="193"/>
      <c r="S79" s="193"/>
      <c r="T79" s="193"/>
      <c r="U79" s="193"/>
      <c r="V79" s="193"/>
      <c r="W79" s="193"/>
      <c r="X79" s="193"/>
      <c r="Y79" s="193"/>
      <c r="Z79" s="193"/>
      <c r="AA79" s="193"/>
      <c r="AB79" s="193"/>
      <c r="AC79" s="193"/>
      <c r="AD79" s="193"/>
      <c r="AE79" s="193"/>
      <c r="AF79" s="193"/>
      <c r="AG79" s="193"/>
      <c r="AH79" s="193"/>
      <c r="AI79" s="193"/>
      <c r="AJ79" s="193"/>
      <c r="AK79" s="193"/>
      <c r="AL79" s="193"/>
      <c r="AM79" s="193"/>
      <c r="AN79" s="193"/>
      <c r="AO79" s="193"/>
      <c r="AP79" s="193"/>
      <c r="AQ79" s="193"/>
      <c r="AR79" s="193"/>
      <c r="AS79" s="193"/>
      <c r="AT79" s="193"/>
      <c r="AU79" s="193"/>
      <c r="AV79" s="193"/>
      <c r="AW79" s="193"/>
      <c r="AX79" s="193"/>
      <c r="AY79" s="193"/>
      <c r="AZ79" s="193"/>
      <c r="BA79" s="193"/>
      <c r="BB79" s="193"/>
      <c r="BC79" s="193"/>
      <c r="BD79" s="193"/>
      <c r="BE79" s="193"/>
      <c r="BF79" s="193"/>
      <c r="BG79" s="193"/>
      <c r="BH79" s="193"/>
      <c r="BI79" s="193"/>
      <c r="BJ79" s="193"/>
      <c r="BK79" s="193"/>
      <c r="BL79" s="193"/>
      <c r="BM79" s="193"/>
      <c r="BN79" s="193"/>
    </row>
    <row r="80" spans="1:66" x14ac:dyDescent="0.2">
      <c r="A80" s="193"/>
      <c r="B80" s="193"/>
      <c r="C80" s="193"/>
      <c r="D80" s="193"/>
      <c r="E80" s="193"/>
      <c r="F80" s="193"/>
      <c r="G80" s="193"/>
      <c r="H80" s="193"/>
      <c r="I80" s="193"/>
      <c r="J80" s="193"/>
      <c r="K80" s="193"/>
      <c r="L80" s="193"/>
      <c r="M80" s="193"/>
      <c r="N80" s="193"/>
      <c r="O80" s="193"/>
      <c r="P80" s="193"/>
      <c r="Q80" s="193"/>
      <c r="R80" s="193"/>
      <c r="S80" s="193"/>
      <c r="T80" s="193"/>
      <c r="U80" s="193"/>
      <c r="V80" s="193"/>
      <c r="W80" s="193"/>
      <c r="X80" s="193"/>
      <c r="Y80" s="193"/>
      <c r="Z80" s="193"/>
      <c r="AA80" s="193"/>
      <c r="AB80" s="193"/>
      <c r="AC80" s="193"/>
      <c r="AD80" s="193"/>
      <c r="AE80" s="193"/>
      <c r="AF80" s="193"/>
      <c r="AG80" s="193"/>
      <c r="AH80" s="193"/>
      <c r="AI80" s="193"/>
      <c r="AJ80" s="193"/>
      <c r="AK80" s="193"/>
      <c r="AL80" s="193"/>
      <c r="AM80" s="193"/>
      <c r="AN80" s="193"/>
      <c r="AO80" s="193"/>
      <c r="AP80" s="193"/>
      <c r="AQ80" s="193"/>
      <c r="AR80" s="193"/>
      <c r="AS80" s="193"/>
      <c r="AT80" s="193"/>
      <c r="AU80" s="193"/>
      <c r="AV80" s="193"/>
      <c r="AW80" s="193"/>
      <c r="AX80" s="193"/>
      <c r="AY80" s="193"/>
      <c r="AZ80" s="193"/>
      <c r="BA80" s="193"/>
      <c r="BB80" s="193"/>
      <c r="BC80" s="193"/>
      <c r="BD80" s="193"/>
      <c r="BE80" s="193"/>
      <c r="BF80" s="193"/>
      <c r="BG80" s="193"/>
      <c r="BH80" s="193"/>
      <c r="BI80" s="193"/>
      <c r="BJ80" s="193"/>
      <c r="BK80" s="193"/>
      <c r="BL80" s="193"/>
      <c r="BM80" s="193"/>
      <c r="BN80" s="193"/>
    </row>
    <row r="81" spans="1:66" x14ac:dyDescent="0.2">
      <c r="A81" s="193"/>
      <c r="B81" s="193"/>
      <c r="C81" s="193"/>
      <c r="D81" s="193"/>
      <c r="E81" s="193"/>
      <c r="F81" s="193"/>
      <c r="G81" s="193"/>
      <c r="H81" s="193"/>
      <c r="I81" s="193"/>
      <c r="J81" s="193"/>
      <c r="K81" s="193"/>
      <c r="L81" s="193"/>
      <c r="M81" s="193"/>
      <c r="N81" s="193"/>
      <c r="O81" s="193"/>
      <c r="P81" s="193"/>
      <c r="Q81" s="193"/>
      <c r="R81" s="193"/>
      <c r="S81" s="193"/>
      <c r="T81" s="193"/>
      <c r="U81" s="193"/>
      <c r="V81" s="193"/>
      <c r="W81" s="193"/>
      <c r="X81" s="193"/>
      <c r="Y81" s="193"/>
      <c r="Z81" s="193"/>
      <c r="AA81" s="193"/>
      <c r="AB81" s="193"/>
      <c r="AC81" s="193"/>
      <c r="AD81" s="193"/>
      <c r="AE81" s="193"/>
      <c r="AF81" s="193"/>
      <c r="AG81" s="193"/>
      <c r="AH81" s="193"/>
      <c r="AI81" s="193"/>
      <c r="AJ81" s="193"/>
      <c r="AK81" s="193"/>
      <c r="AL81" s="193"/>
      <c r="AM81" s="193"/>
      <c r="AN81" s="193"/>
      <c r="AO81" s="193"/>
      <c r="AP81" s="193"/>
      <c r="AQ81" s="193"/>
      <c r="AR81" s="193"/>
      <c r="AS81" s="193"/>
      <c r="AT81" s="193"/>
      <c r="AU81" s="193"/>
      <c r="AV81" s="193"/>
      <c r="AW81" s="193"/>
      <c r="AX81" s="193"/>
      <c r="AY81" s="193"/>
      <c r="AZ81" s="193"/>
      <c r="BA81" s="193"/>
      <c r="BB81" s="193"/>
      <c r="BC81" s="193"/>
      <c r="BD81" s="193"/>
      <c r="BE81" s="193"/>
      <c r="BF81" s="193"/>
      <c r="BG81" s="193"/>
      <c r="BH81" s="193"/>
      <c r="BI81" s="193"/>
      <c r="BJ81" s="193"/>
      <c r="BK81" s="193"/>
      <c r="BL81" s="193"/>
      <c r="BM81" s="193"/>
      <c r="BN81" s="193"/>
    </row>
    <row r="82" spans="1:66" x14ac:dyDescent="0.2">
      <c r="A82" s="193"/>
      <c r="B82" s="193"/>
      <c r="C82" s="193"/>
      <c r="D82" s="193"/>
      <c r="E82" s="193"/>
      <c r="F82" s="193"/>
      <c r="G82" s="193"/>
      <c r="H82" s="193"/>
      <c r="I82" s="193"/>
      <c r="J82" s="193"/>
      <c r="K82" s="193"/>
      <c r="L82" s="193"/>
      <c r="M82" s="193"/>
      <c r="N82" s="193"/>
      <c r="O82" s="193"/>
      <c r="P82" s="193"/>
      <c r="Q82" s="193"/>
      <c r="R82" s="193"/>
      <c r="S82" s="193"/>
      <c r="T82" s="193"/>
      <c r="U82" s="193"/>
      <c r="V82" s="193"/>
      <c r="W82" s="193"/>
      <c r="X82" s="193"/>
      <c r="Y82" s="193"/>
      <c r="Z82" s="193"/>
      <c r="AA82" s="193"/>
      <c r="AB82" s="193"/>
      <c r="AC82" s="193"/>
      <c r="AD82" s="193"/>
      <c r="AE82" s="193"/>
      <c r="AF82" s="193"/>
      <c r="AG82" s="193"/>
      <c r="AH82" s="193"/>
      <c r="AI82" s="193"/>
      <c r="AJ82" s="193"/>
      <c r="AK82" s="193"/>
      <c r="AL82" s="193"/>
      <c r="AM82" s="193"/>
      <c r="AN82" s="193"/>
      <c r="AO82" s="193"/>
      <c r="AP82" s="193"/>
      <c r="AQ82" s="193"/>
      <c r="AR82" s="193"/>
      <c r="AS82" s="193"/>
      <c r="AT82" s="193"/>
      <c r="AU82" s="193"/>
      <c r="AV82" s="193"/>
      <c r="AW82" s="193"/>
      <c r="AX82" s="193"/>
      <c r="AY82" s="193"/>
      <c r="AZ82" s="193"/>
      <c r="BA82" s="193"/>
      <c r="BB82" s="193"/>
      <c r="BC82" s="193"/>
      <c r="BD82" s="193"/>
      <c r="BE82" s="193"/>
      <c r="BF82" s="193"/>
      <c r="BG82" s="193"/>
      <c r="BH82" s="193"/>
      <c r="BI82" s="193"/>
      <c r="BJ82" s="193"/>
      <c r="BK82" s="193"/>
      <c r="BL82" s="193"/>
      <c r="BM82" s="193"/>
      <c r="BN82" s="193"/>
    </row>
    <row r="83" spans="1:66" x14ac:dyDescent="0.2">
      <c r="A83" s="193"/>
      <c r="B83" s="193"/>
      <c r="C83" s="193"/>
      <c r="D83" s="193"/>
      <c r="E83" s="193"/>
      <c r="F83" s="193"/>
      <c r="G83" s="193"/>
      <c r="H83" s="193"/>
      <c r="I83" s="193"/>
      <c r="J83" s="193"/>
      <c r="K83" s="193"/>
      <c r="L83" s="193"/>
      <c r="M83" s="193"/>
      <c r="N83" s="193"/>
      <c r="O83" s="193"/>
      <c r="P83" s="193"/>
      <c r="Q83" s="193"/>
      <c r="R83" s="193"/>
      <c r="S83" s="193"/>
      <c r="T83" s="193"/>
      <c r="U83" s="193"/>
      <c r="V83" s="193"/>
      <c r="W83" s="193"/>
      <c r="X83" s="193"/>
      <c r="Y83" s="193"/>
      <c r="Z83" s="193"/>
      <c r="AA83" s="193"/>
      <c r="AB83" s="193"/>
      <c r="AC83" s="193"/>
      <c r="AD83" s="193"/>
      <c r="AE83" s="193"/>
      <c r="AF83" s="193"/>
      <c r="AG83" s="193"/>
      <c r="AH83" s="193"/>
      <c r="AI83" s="193"/>
      <c r="AJ83" s="193"/>
      <c r="AK83" s="193"/>
      <c r="AL83" s="193"/>
      <c r="AM83" s="193"/>
      <c r="AN83" s="193"/>
      <c r="AO83" s="193"/>
      <c r="AP83" s="193"/>
      <c r="AQ83" s="193"/>
      <c r="AR83" s="193"/>
      <c r="AS83" s="193"/>
      <c r="AT83" s="193"/>
      <c r="AU83" s="193"/>
      <c r="AV83" s="193"/>
      <c r="AW83" s="193"/>
      <c r="AX83" s="193"/>
      <c r="AY83" s="193"/>
      <c r="AZ83" s="193"/>
      <c r="BA83" s="193"/>
      <c r="BB83" s="193"/>
      <c r="BC83" s="193"/>
      <c r="BD83" s="193"/>
      <c r="BE83" s="193"/>
      <c r="BF83" s="193"/>
      <c r="BG83" s="193"/>
      <c r="BH83" s="193"/>
      <c r="BI83" s="193"/>
      <c r="BJ83" s="193"/>
      <c r="BK83" s="193"/>
      <c r="BL83" s="193"/>
      <c r="BM83" s="193"/>
      <c r="BN83" s="193"/>
    </row>
    <row r="84" spans="1:66" x14ac:dyDescent="0.2">
      <c r="A84" s="193"/>
      <c r="B84" s="193"/>
      <c r="C84" s="193"/>
      <c r="D84" s="193"/>
      <c r="E84" s="193"/>
      <c r="F84" s="193"/>
      <c r="G84" s="193"/>
      <c r="H84" s="193"/>
      <c r="I84" s="193"/>
      <c r="J84" s="193"/>
      <c r="K84" s="193"/>
      <c r="L84" s="193"/>
      <c r="M84" s="193"/>
      <c r="N84" s="193"/>
      <c r="O84" s="193"/>
      <c r="P84" s="193"/>
      <c r="Q84" s="193"/>
      <c r="R84" s="193"/>
      <c r="S84" s="193"/>
      <c r="T84" s="193"/>
      <c r="U84" s="193"/>
      <c r="V84" s="193"/>
      <c r="W84" s="193"/>
      <c r="X84" s="193"/>
      <c r="Y84" s="193"/>
      <c r="Z84" s="193"/>
      <c r="AA84" s="193"/>
      <c r="AB84" s="193"/>
      <c r="AC84" s="193"/>
      <c r="AD84" s="193"/>
      <c r="AE84" s="193"/>
      <c r="AF84" s="193"/>
      <c r="AG84" s="193"/>
      <c r="AH84" s="193"/>
      <c r="AI84" s="193"/>
      <c r="AJ84" s="193"/>
      <c r="AK84" s="193"/>
      <c r="AL84" s="193"/>
      <c r="AM84" s="193"/>
      <c r="AN84" s="193"/>
      <c r="AO84" s="193"/>
      <c r="AP84" s="193"/>
      <c r="AQ84" s="193"/>
      <c r="AR84" s="193"/>
      <c r="AS84" s="193"/>
      <c r="AT84" s="193"/>
      <c r="AU84" s="193"/>
      <c r="AV84" s="193"/>
      <c r="AW84" s="193"/>
      <c r="AX84" s="193"/>
      <c r="AY84" s="193"/>
      <c r="AZ84" s="193"/>
      <c r="BA84" s="193"/>
      <c r="BB84" s="193"/>
      <c r="BC84" s="193"/>
      <c r="BD84" s="193"/>
      <c r="BE84" s="193"/>
      <c r="BF84" s="193"/>
      <c r="BG84" s="193"/>
      <c r="BH84" s="193"/>
      <c r="BI84" s="193"/>
      <c r="BJ84" s="193"/>
      <c r="BK84" s="193"/>
      <c r="BL84" s="193"/>
      <c r="BM84" s="193"/>
      <c r="BN84" s="193"/>
    </row>
    <row r="85" spans="1:66" x14ac:dyDescent="0.2">
      <c r="A85" s="193"/>
      <c r="B85" s="193"/>
      <c r="C85" s="193"/>
      <c r="D85" s="193"/>
      <c r="E85" s="193"/>
      <c r="F85" s="193"/>
      <c r="G85" s="193"/>
      <c r="H85" s="193"/>
      <c r="I85" s="193"/>
      <c r="J85" s="193"/>
      <c r="K85" s="193"/>
      <c r="L85" s="193"/>
      <c r="M85" s="193"/>
      <c r="N85" s="193"/>
      <c r="O85" s="193"/>
      <c r="P85" s="193"/>
      <c r="Q85" s="193"/>
      <c r="R85" s="193"/>
      <c r="S85" s="193"/>
      <c r="T85" s="193"/>
      <c r="U85" s="193"/>
      <c r="V85" s="193"/>
      <c r="W85" s="193"/>
      <c r="X85" s="193"/>
      <c r="Y85" s="193"/>
      <c r="Z85" s="193"/>
      <c r="AA85" s="193"/>
      <c r="AB85" s="193"/>
      <c r="AC85" s="193"/>
      <c r="AD85" s="193"/>
      <c r="AE85" s="193"/>
      <c r="AF85" s="193"/>
      <c r="AG85" s="193"/>
      <c r="AH85" s="193"/>
      <c r="AI85" s="193"/>
      <c r="AJ85" s="193"/>
      <c r="AK85" s="193"/>
      <c r="AL85" s="193"/>
      <c r="AM85" s="193"/>
      <c r="AN85" s="193"/>
      <c r="AO85" s="193"/>
      <c r="AP85" s="193"/>
      <c r="AQ85" s="193"/>
      <c r="AR85" s="193"/>
      <c r="AS85" s="193"/>
      <c r="AT85" s="193"/>
      <c r="AU85" s="193"/>
      <c r="AV85" s="193"/>
      <c r="AW85" s="193"/>
      <c r="AX85" s="193"/>
      <c r="AY85" s="193"/>
      <c r="AZ85" s="193"/>
      <c r="BA85" s="193"/>
      <c r="BB85" s="193"/>
      <c r="BC85" s="193"/>
      <c r="BD85" s="193"/>
      <c r="BE85" s="193"/>
      <c r="BF85" s="193"/>
      <c r="BG85" s="193"/>
      <c r="BH85" s="193"/>
      <c r="BI85" s="193"/>
      <c r="BJ85" s="193"/>
      <c r="BK85" s="193"/>
      <c r="BL85" s="193"/>
      <c r="BM85" s="193"/>
      <c r="BN85" s="193"/>
    </row>
    <row r="86" spans="1:66" x14ac:dyDescent="0.2">
      <c r="A86" s="193"/>
      <c r="B86" s="193"/>
      <c r="C86" s="193"/>
      <c r="D86" s="193"/>
      <c r="E86" s="193"/>
      <c r="F86" s="193"/>
      <c r="G86" s="193"/>
      <c r="H86" s="193"/>
      <c r="I86" s="193"/>
      <c r="J86" s="193"/>
      <c r="K86" s="193"/>
      <c r="L86" s="193"/>
      <c r="M86" s="193"/>
      <c r="N86" s="193"/>
      <c r="O86" s="193"/>
      <c r="P86" s="193"/>
      <c r="Q86" s="193"/>
      <c r="R86" s="193"/>
      <c r="S86" s="193"/>
      <c r="T86" s="193"/>
      <c r="U86" s="193"/>
      <c r="V86" s="193"/>
      <c r="W86" s="193"/>
      <c r="X86" s="193"/>
      <c r="Y86" s="193"/>
      <c r="Z86" s="193"/>
      <c r="AA86" s="193"/>
      <c r="AB86" s="193"/>
      <c r="AC86" s="193"/>
      <c r="AD86" s="193"/>
      <c r="AE86" s="193"/>
      <c r="AF86" s="193"/>
      <c r="AG86" s="193"/>
      <c r="AH86" s="193"/>
      <c r="AI86" s="193"/>
      <c r="AJ86" s="193"/>
      <c r="AK86" s="193"/>
      <c r="AL86" s="193"/>
      <c r="AM86" s="193"/>
      <c r="AN86" s="193"/>
      <c r="AO86" s="193"/>
      <c r="AP86" s="193"/>
      <c r="AQ86" s="193"/>
      <c r="AR86" s="193"/>
      <c r="AS86" s="193"/>
      <c r="AT86" s="193"/>
      <c r="AU86" s="193"/>
      <c r="AV86" s="193"/>
      <c r="AW86" s="193"/>
      <c r="AX86" s="193"/>
      <c r="AY86" s="193"/>
      <c r="AZ86" s="193"/>
      <c r="BA86" s="193"/>
      <c r="BB86" s="193"/>
      <c r="BC86" s="193"/>
      <c r="BD86" s="193"/>
      <c r="BE86" s="193"/>
      <c r="BF86" s="193"/>
      <c r="BG86" s="193"/>
      <c r="BH86" s="193"/>
      <c r="BI86" s="193"/>
      <c r="BJ86" s="193"/>
      <c r="BK86" s="193"/>
      <c r="BL86" s="193"/>
      <c r="BM86" s="193"/>
      <c r="BN86" s="193"/>
    </row>
    <row r="87" spans="1:66" x14ac:dyDescent="0.2">
      <c r="A87" s="193"/>
      <c r="B87" s="193"/>
      <c r="C87" s="193"/>
      <c r="D87" s="193"/>
      <c r="E87" s="193"/>
      <c r="F87" s="193"/>
      <c r="G87" s="193"/>
      <c r="H87" s="193"/>
      <c r="I87" s="193"/>
      <c r="J87" s="193"/>
      <c r="K87" s="193"/>
      <c r="L87" s="193"/>
      <c r="M87" s="193"/>
      <c r="N87" s="193"/>
      <c r="O87" s="193"/>
      <c r="P87" s="193"/>
      <c r="Q87" s="193"/>
      <c r="R87" s="193"/>
      <c r="S87" s="193"/>
      <c r="T87" s="193"/>
      <c r="U87" s="193"/>
      <c r="V87" s="193"/>
      <c r="W87" s="193"/>
      <c r="X87" s="193"/>
      <c r="Y87" s="193"/>
      <c r="Z87" s="193"/>
      <c r="AA87" s="193"/>
      <c r="AB87" s="193"/>
      <c r="AC87" s="193"/>
      <c r="AD87" s="193"/>
      <c r="AE87" s="193"/>
      <c r="AF87" s="193"/>
      <c r="AG87" s="193"/>
      <c r="AH87" s="193"/>
      <c r="AI87" s="193"/>
      <c r="AJ87" s="193"/>
      <c r="AK87" s="193"/>
      <c r="AL87" s="193"/>
      <c r="AM87" s="193"/>
      <c r="AN87" s="193"/>
      <c r="AO87" s="193"/>
      <c r="AP87" s="193"/>
      <c r="AQ87" s="193"/>
      <c r="AR87" s="193"/>
      <c r="AS87" s="193"/>
      <c r="AT87" s="193"/>
      <c r="AU87" s="193"/>
      <c r="AV87" s="193"/>
      <c r="AW87" s="193"/>
      <c r="AX87" s="193"/>
      <c r="AY87" s="193"/>
      <c r="AZ87" s="193"/>
      <c r="BA87" s="193"/>
      <c r="BB87" s="193"/>
      <c r="BC87" s="193"/>
      <c r="BD87" s="193"/>
      <c r="BE87" s="193"/>
      <c r="BF87" s="193"/>
      <c r="BG87" s="193"/>
      <c r="BH87" s="193"/>
      <c r="BI87" s="193"/>
      <c r="BJ87" s="193"/>
      <c r="BK87" s="193"/>
      <c r="BL87" s="193"/>
      <c r="BM87" s="193"/>
      <c r="BN87" s="193"/>
    </row>
    <row r="88" spans="1:66" x14ac:dyDescent="0.2">
      <c r="A88" s="193"/>
      <c r="B88" s="193"/>
      <c r="C88" s="193"/>
      <c r="D88" s="193"/>
      <c r="E88" s="193"/>
      <c r="F88" s="193"/>
      <c r="G88" s="193"/>
      <c r="H88" s="193"/>
      <c r="I88" s="193"/>
      <c r="J88" s="193"/>
      <c r="K88" s="193"/>
      <c r="L88" s="193"/>
      <c r="M88" s="193"/>
      <c r="N88" s="193"/>
      <c r="O88" s="193"/>
      <c r="P88" s="193"/>
      <c r="Q88" s="193"/>
      <c r="R88" s="193"/>
      <c r="S88" s="193"/>
      <c r="T88" s="193"/>
      <c r="U88" s="193"/>
      <c r="V88" s="193"/>
      <c r="W88" s="193"/>
      <c r="X88" s="193"/>
      <c r="Y88" s="193"/>
      <c r="Z88" s="193"/>
      <c r="AA88" s="193"/>
      <c r="AB88" s="193"/>
      <c r="AC88" s="193"/>
      <c r="AD88" s="193"/>
      <c r="AE88" s="193"/>
      <c r="AF88" s="193"/>
      <c r="AG88" s="193"/>
      <c r="AH88" s="193"/>
      <c r="AI88" s="193"/>
      <c r="AJ88" s="193"/>
      <c r="AK88" s="193"/>
      <c r="AL88" s="193"/>
      <c r="AM88" s="193"/>
      <c r="AN88" s="193"/>
      <c r="AO88" s="193"/>
      <c r="AP88" s="193"/>
      <c r="AQ88" s="193"/>
      <c r="AR88" s="193"/>
      <c r="AS88" s="193"/>
      <c r="AT88" s="193"/>
      <c r="AU88" s="193"/>
      <c r="AV88" s="193"/>
      <c r="AW88" s="193"/>
      <c r="AX88" s="193"/>
      <c r="AY88" s="193"/>
      <c r="AZ88" s="193"/>
      <c r="BA88" s="193"/>
      <c r="BB88" s="193"/>
      <c r="BC88" s="193"/>
      <c r="BD88" s="193"/>
      <c r="BE88" s="193"/>
      <c r="BF88" s="193"/>
      <c r="BG88" s="193"/>
      <c r="BH88" s="193"/>
      <c r="BI88" s="193"/>
      <c r="BJ88" s="193"/>
      <c r="BK88" s="193"/>
      <c r="BL88" s="193"/>
      <c r="BM88" s="193"/>
      <c r="BN88" s="193"/>
    </row>
    <row r="89" spans="1:66" x14ac:dyDescent="0.2">
      <c r="A89" s="193"/>
      <c r="B89" s="193"/>
      <c r="C89" s="193"/>
      <c r="D89" s="193"/>
      <c r="E89" s="193"/>
      <c r="F89" s="193"/>
      <c r="G89" s="193"/>
      <c r="H89" s="193"/>
      <c r="I89" s="193"/>
      <c r="J89" s="193"/>
      <c r="K89" s="193"/>
      <c r="L89" s="193"/>
      <c r="M89" s="193"/>
      <c r="N89" s="193"/>
      <c r="O89" s="193"/>
      <c r="P89" s="193"/>
      <c r="Q89" s="193"/>
      <c r="R89" s="193"/>
      <c r="S89" s="193"/>
      <c r="T89" s="193"/>
      <c r="U89" s="193"/>
      <c r="V89" s="193"/>
      <c r="W89" s="193"/>
      <c r="X89" s="193"/>
      <c r="Y89" s="193"/>
      <c r="Z89" s="193"/>
      <c r="AA89" s="193"/>
      <c r="AB89" s="193"/>
      <c r="AC89" s="193"/>
      <c r="AD89" s="193"/>
      <c r="AE89" s="193"/>
      <c r="AF89" s="193"/>
      <c r="AG89" s="193"/>
      <c r="AH89" s="193"/>
      <c r="AI89" s="193"/>
      <c r="AJ89" s="193"/>
      <c r="AK89" s="193"/>
      <c r="AL89" s="193"/>
      <c r="AM89" s="193"/>
      <c r="AN89" s="193"/>
      <c r="AO89" s="193"/>
      <c r="AP89" s="193"/>
      <c r="AQ89" s="193"/>
      <c r="AR89" s="193"/>
      <c r="AS89" s="193"/>
      <c r="AT89" s="193"/>
      <c r="AU89" s="193"/>
      <c r="AV89" s="193"/>
      <c r="AW89" s="193"/>
      <c r="AX89" s="193"/>
      <c r="AY89" s="193"/>
      <c r="AZ89" s="193"/>
      <c r="BA89" s="193"/>
      <c r="BB89" s="193"/>
      <c r="BC89" s="193"/>
      <c r="BD89" s="193"/>
      <c r="BE89" s="193"/>
      <c r="BF89" s="193"/>
      <c r="BG89" s="193"/>
      <c r="BH89" s="193"/>
      <c r="BI89" s="193"/>
      <c r="BJ89" s="193"/>
      <c r="BK89" s="193"/>
      <c r="BL89" s="193"/>
      <c r="BM89" s="193"/>
      <c r="BN89" s="193"/>
    </row>
    <row r="90" spans="1:66" x14ac:dyDescent="0.2">
      <c r="A90" s="193"/>
      <c r="B90" s="193"/>
      <c r="C90" s="193"/>
      <c r="D90" s="193"/>
      <c r="E90" s="193"/>
      <c r="F90" s="193"/>
      <c r="G90" s="193"/>
      <c r="H90" s="193"/>
      <c r="I90" s="193"/>
      <c r="J90" s="193"/>
      <c r="K90" s="193"/>
      <c r="L90" s="193"/>
      <c r="M90" s="193"/>
      <c r="N90" s="193"/>
      <c r="O90" s="193"/>
      <c r="P90" s="193"/>
      <c r="Q90" s="193"/>
      <c r="R90" s="193"/>
      <c r="S90" s="193"/>
      <c r="T90" s="193"/>
      <c r="U90" s="193"/>
      <c r="V90" s="193"/>
      <c r="W90" s="193"/>
      <c r="X90" s="193"/>
      <c r="Y90" s="193"/>
      <c r="Z90" s="193"/>
      <c r="AA90" s="193"/>
      <c r="AB90" s="193"/>
      <c r="AC90" s="193"/>
      <c r="AD90" s="193"/>
      <c r="AE90" s="193"/>
      <c r="AF90" s="193"/>
      <c r="AG90" s="193"/>
      <c r="AH90" s="193"/>
      <c r="AI90" s="193"/>
      <c r="AJ90" s="193"/>
      <c r="AK90" s="193"/>
      <c r="AL90" s="193"/>
      <c r="AM90" s="193"/>
      <c r="AN90" s="193"/>
      <c r="AO90" s="193"/>
      <c r="AP90" s="193"/>
      <c r="AQ90" s="193"/>
      <c r="AR90" s="193"/>
      <c r="AS90" s="193"/>
      <c r="AT90" s="193"/>
      <c r="AU90" s="193"/>
      <c r="AV90" s="193"/>
      <c r="AW90" s="193"/>
      <c r="AX90" s="193"/>
      <c r="AY90" s="193"/>
      <c r="AZ90" s="193"/>
      <c r="BA90" s="193"/>
      <c r="BB90" s="193"/>
      <c r="BC90" s="193"/>
      <c r="BD90" s="193"/>
      <c r="BE90" s="193"/>
      <c r="BF90" s="193"/>
      <c r="BG90" s="193"/>
      <c r="BH90" s="193"/>
      <c r="BI90" s="193"/>
      <c r="BJ90" s="193"/>
      <c r="BK90" s="193"/>
      <c r="BL90" s="193"/>
      <c r="BM90" s="193"/>
      <c r="BN90" s="193"/>
    </row>
    <row r="91" spans="1:66" x14ac:dyDescent="0.2">
      <c r="A91" s="193"/>
      <c r="B91" s="193"/>
      <c r="C91" s="193"/>
      <c r="D91" s="193"/>
      <c r="E91" s="193"/>
      <c r="F91" s="193"/>
      <c r="G91" s="193"/>
      <c r="H91" s="193"/>
      <c r="I91" s="193"/>
      <c r="J91" s="193"/>
      <c r="K91" s="193"/>
      <c r="L91" s="193"/>
      <c r="M91" s="193"/>
      <c r="N91" s="193"/>
      <c r="O91" s="193"/>
      <c r="P91" s="193"/>
      <c r="Q91" s="193"/>
      <c r="R91" s="193"/>
      <c r="S91" s="193"/>
      <c r="T91" s="193"/>
      <c r="U91" s="193"/>
      <c r="V91" s="193"/>
      <c r="W91" s="193"/>
      <c r="X91" s="193"/>
      <c r="Y91" s="193"/>
      <c r="Z91" s="193"/>
      <c r="AA91" s="193"/>
      <c r="AB91" s="193"/>
      <c r="AC91" s="193"/>
      <c r="AD91" s="193"/>
      <c r="AE91" s="193"/>
      <c r="AF91" s="193"/>
      <c r="AG91" s="193"/>
      <c r="AH91" s="193"/>
      <c r="AI91" s="193"/>
      <c r="AJ91" s="193"/>
      <c r="AK91" s="193"/>
      <c r="AL91" s="193"/>
      <c r="AM91" s="193"/>
      <c r="AN91" s="193"/>
      <c r="AO91" s="193"/>
      <c r="AP91" s="193"/>
      <c r="AQ91" s="193"/>
      <c r="AR91" s="193"/>
      <c r="AS91" s="193"/>
      <c r="AT91" s="193"/>
      <c r="AU91" s="193"/>
      <c r="AV91" s="193"/>
      <c r="AW91" s="193"/>
      <c r="AX91" s="193"/>
      <c r="AY91" s="193"/>
      <c r="AZ91" s="193"/>
      <c r="BA91" s="193"/>
      <c r="BB91" s="193"/>
      <c r="BC91" s="193"/>
      <c r="BD91" s="193"/>
      <c r="BE91" s="193"/>
      <c r="BF91" s="193"/>
      <c r="BG91" s="193"/>
      <c r="BH91" s="193"/>
      <c r="BI91" s="193"/>
      <c r="BJ91" s="193"/>
      <c r="BK91" s="193"/>
      <c r="BL91" s="193"/>
      <c r="BM91" s="193"/>
      <c r="BN91" s="193"/>
    </row>
    <row r="92" spans="1:66" x14ac:dyDescent="0.2">
      <c r="A92" s="193"/>
      <c r="B92" s="193"/>
      <c r="C92" s="193"/>
      <c r="D92" s="193"/>
      <c r="E92" s="193"/>
      <c r="F92" s="193"/>
      <c r="G92" s="193"/>
      <c r="H92" s="193"/>
      <c r="I92" s="193"/>
      <c r="J92" s="193"/>
      <c r="K92" s="193"/>
      <c r="L92" s="193"/>
      <c r="M92" s="193"/>
      <c r="N92" s="193"/>
      <c r="O92" s="193"/>
      <c r="P92" s="193"/>
      <c r="Q92" s="193"/>
      <c r="R92" s="193"/>
      <c r="S92" s="193"/>
      <c r="T92" s="193"/>
      <c r="U92" s="193"/>
      <c r="V92" s="193"/>
      <c r="W92" s="193"/>
      <c r="X92" s="193"/>
      <c r="Y92" s="193"/>
      <c r="Z92" s="193"/>
      <c r="AA92" s="193"/>
      <c r="AB92" s="193"/>
      <c r="AC92" s="193"/>
      <c r="AD92" s="193"/>
      <c r="AE92" s="193"/>
      <c r="AF92" s="193"/>
      <c r="AG92" s="193"/>
      <c r="AH92" s="193"/>
      <c r="AI92" s="193"/>
      <c r="AJ92" s="193"/>
      <c r="AK92" s="193"/>
      <c r="AL92" s="193"/>
      <c r="AM92" s="193"/>
      <c r="AN92" s="193"/>
      <c r="AO92" s="193"/>
      <c r="AP92" s="193"/>
      <c r="AQ92" s="193"/>
      <c r="AR92" s="193"/>
      <c r="AS92" s="193"/>
      <c r="AT92" s="193"/>
      <c r="AU92" s="193"/>
      <c r="AV92" s="193"/>
      <c r="AW92" s="193"/>
      <c r="AX92" s="193"/>
      <c r="AY92" s="193"/>
      <c r="AZ92" s="193"/>
      <c r="BA92" s="193"/>
      <c r="BB92" s="193"/>
      <c r="BC92" s="193"/>
      <c r="BD92" s="193"/>
      <c r="BE92" s="193"/>
      <c r="BF92" s="193"/>
      <c r="BG92" s="193"/>
      <c r="BH92" s="193"/>
      <c r="BI92" s="193"/>
      <c r="BJ92" s="193"/>
      <c r="BK92" s="193"/>
      <c r="BL92" s="193"/>
      <c r="BM92" s="193"/>
      <c r="BN92" s="193"/>
    </row>
    <row r="93" spans="1:66" x14ac:dyDescent="0.2">
      <c r="A93" s="193"/>
      <c r="B93" s="193"/>
      <c r="C93" s="193"/>
      <c r="D93" s="193"/>
      <c r="E93" s="193"/>
      <c r="F93" s="193"/>
      <c r="G93" s="193"/>
      <c r="H93" s="193"/>
      <c r="I93" s="193"/>
      <c r="J93" s="193"/>
      <c r="K93" s="193"/>
      <c r="L93" s="193"/>
      <c r="M93" s="193"/>
      <c r="N93" s="193"/>
      <c r="O93" s="193"/>
      <c r="P93" s="193"/>
      <c r="Q93" s="193"/>
      <c r="R93" s="193"/>
      <c r="S93" s="193"/>
      <c r="T93" s="193"/>
      <c r="U93" s="193"/>
      <c r="V93" s="193"/>
      <c r="W93" s="193"/>
      <c r="X93" s="193"/>
      <c r="Y93" s="193"/>
      <c r="Z93" s="193"/>
      <c r="AA93" s="193"/>
      <c r="AB93" s="193"/>
      <c r="AC93" s="193"/>
      <c r="AD93" s="193"/>
      <c r="AE93" s="193"/>
      <c r="AF93" s="193"/>
      <c r="AG93" s="193"/>
      <c r="AH93" s="193"/>
      <c r="AI93" s="193"/>
      <c r="AJ93" s="193"/>
      <c r="AK93" s="193"/>
      <c r="AL93" s="193"/>
      <c r="AM93" s="193"/>
      <c r="AN93" s="193"/>
      <c r="AO93" s="193"/>
      <c r="AP93" s="193"/>
      <c r="AQ93" s="193"/>
      <c r="AR93" s="193"/>
      <c r="AS93" s="193"/>
      <c r="AT93" s="193"/>
      <c r="AU93" s="193"/>
      <c r="AV93" s="193"/>
      <c r="AW93" s="193"/>
      <c r="AX93" s="193"/>
      <c r="AY93" s="193"/>
      <c r="AZ93" s="193"/>
      <c r="BA93" s="193"/>
      <c r="BB93" s="193"/>
      <c r="BC93" s="193"/>
      <c r="BD93" s="193"/>
      <c r="BE93" s="193"/>
      <c r="BF93" s="193"/>
      <c r="BG93" s="193"/>
      <c r="BH93" s="193"/>
      <c r="BI93" s="193"/>
      <c r="BJ93" s="193"/>
      <c r="BK93" s="193"/>
      <c r="BL93" s="193"/>
      <c r="BM93" s="193"/>
      <c r="BN93" s="193"/>
    </row>
    <row r="94" spans="1:66" x14ac:dyDescent="0.2">
      <c r="A94" s="193"/>
      <c r="B94" s="193"/>
      <c r="C94" s="193"/>
      <c r="D94" s="193"/>
      <c r="E94" s="193"/>
      <c r="F94" s="193"/>
      <c r="G94" s="193"/>
      <c r="H94" s="193"/>
      <c r="I94" s="193"/>
      <c r="J94" s="193"/>
      <c r="K94" s="193"/>
      <c r="L94" s="193"/>
      <c r="M94" s="193"/>
      <c r="N94" s="193"/>
      <c r="O94" s="193"/>
      <c r="P94" s="193"/>
      <c r="Q94" s="193"/>
      <c r="R94" s="193"/>
      <c r="S94" s="193"/>
      <c r="T94" s="193"/>
      <c r="U94" s="193"/>
      <c r="V94" s="193"/>
      <c r="W94" s="193"/>
      <c r="X94" s="193"/>
      <c r="Y94" s="193"/>
      <c r="Z94" s="193"/>
      <c r="AA94" s="193"/>
      <c r="AB94" s="193"/>
      <c r="AC94" s="193"/>
      <c r="AD94" s="193"/>
      <c r="AE94" s="193"/>
      <c r="AF94" s="193"/>
      <c r="AG94" s="193"/>
      <c r="AH94" s="193"/>
      <c r="AI94" s="193"/>
      <c r="AJ94" s="193"/>
      <c r="AK94" s="193"/>
      <c r="AL94" s="193"/>
      <c r="AM94" s="193"/>
      <c r="AN94" s="193"/>
      <c r="AO94" s="193"/>
      <c r="AP94" s="193"/>
      <c r="AQ94" s="193"/>
      <c r="AR94" s="193"/>
      <c r="AS94" s="193"/>
      <c r="AT94" s="193"/>
      <c r="AU94" s="193"/>
      <c r="AV94" s="193"/>
      <c r="AW94" s="193"/>
      <c r="AX94" s="193"/>
      <c r="AY94" s="193"/>
      <c r="AZ94" s="193"/>
      <c r="BA94" s="193"/>
      <c r="BB94" s="193"/>
      <c r="BC94" s="193"/>
      <c r="BD94" s="193"/>
      <c r="BE94" s="193"/>
      <c r="BF94" s="193"/>
      <c r="BG94" s="193"/>
      <c r="BH94" s="193"/>
      <c r="BI94" s="193"/>
      <c r="BJ94" s="193"/>
      <c r="BK94" s="193"/>
      <c r="BL94" s="193"/>
      <c r="BM94" s="193"/>
      <c r="BN94" s="193"/>
    </row>
    <row r="95" spans="1:66" x14ac:dyDescent="0.2">
      <c r="A95" s="193"/>
      <c r="B95" s="193"/>
      <c r="C95" s="193"/>
      <c r="D95" s="193"/>
      <c r="E95" s="193"/>
      <c r="F95" s="193"/>
      <c r="G95" s="193"/>
      <c r="H95" s="193"/>
      <c r="I95" s="193"/>
      <c r="J95" s="193"/>
      <c r="K95" s="193"/>
      <c r="L95" s="193"/>
      <c r="M95" s="193"/>
      <c r="N95" s="193"/>
      <c r="O95" s="193"/>
      <c r="P95" s="193"/>
      <c r="Q95" s="193"/>
      <c r="R95" s="193"/>
      <c r="S95" s="193"/>
      <c r="T95" s="193"/>
      <c r="U95" s="193"/>
      <c r="V95" s="193"/>
      <c r="W95" s="193"/>
      <c r="X95" s="193"/>
      <c r="Y95" s="193"/>
      <c r="Z95" s="193"/>
      <c r="AA95" s="193"/>
      <c r="AB95" s="193"/>
      <c r="AC95" s="193"/>
      <c r="AD95" s="193"/>
      <c r="AE95" s="193"/>
      <c r="AF95" s="193"/>
      <c r="AG95" s="193"/>
      <c r="AH95" s="193"/>
      <c r="AI95" s="193"/>
      <c r="AJ95" s="193"/>
      <c r="AK95" s="193"/>
      <c r="AL95" s="193"/>
      <c r="AM95" s="193"/>
      <c r="AN95" s="193"/>
      <c r="AO95" s="193"/>
      <c r="AP95" s="193"/>
      <c r="AQ95" s="193"/>
      <c r="AR95" s="193"/>
      <c r="AS95" s="193"/>
      <c r="AT95" s="193"/>
      <c r="AU95" s="193"/>
      <c r="AV95" s="193"/>
      <c r="AW95" s="193"/>
      <c r="AX95" s="193"/>
      <c r="AY95" s="193"/>
      <c r="AZ95" s="193"/>
      <c r="BA95" s="193"/>
      <c r="BB95" s="193"/>
      <c r="BC95" s="193"/>
      <c r="BD95" s="193"/>
      <c r="BE95" s="193"/>
      <c r="BF95" s="193"/>
      <c r="BG95" s="193"/>
      <c r="BH95" s="193"/>
      <c r="BI95" s="193"/>
      <c r="BJ95" s="193"/>
      <c r="BK95" s="193"/>
      <c r="BL95" s="193"/>
      <c r="BM95" s="193"/>
      <c r="BN95" s="193"/>
    </row>
    <row r="96" spans="1:66" x14ac:dyDescent="0.2">
      <c r="A96" s="193"/>
      <c r="B96" s="193"/>
      <c r="C96" s="193"/>
      <c r="D96" s="193"/>
      <c r="E96" s="193"/>
      <c r="F96" s="193"/>
      <c r="G96" s="193"/>
      <c r="H96" s="193"/>
      <c r="I96" s="193"/>
      <c r="J96" s="193"/>
      <c r="K96" s="193"/>
      <c r="L96" s="193"/>
      <c r="M96" s="193"/>
      <c r="N96" s="193"/>
      <c r="O96" s="193"/>
      <c r="P96" s="193"/>
      <c r="Q96" s="193"/>
      <c r="R96" s="193"/>
      <c r="S96" s="193"/>
      <c r="T96" s="193"/>
      <c r="U96" s="193"/>
      <c r="V96" s="193"/>
      <c r="W96" s="193"/>
      <c r="X96" s="193"/>
      <c r="Y96" s="193"/>
      <c r="Z96" s="193"/>
      <c r="AA96" s="193"/>
      <c r="AB96" s="193"/>
      <c r="AC96" s="193"/>
      <c r="AD96" s="193"/>
      <c r="AE96" s="193"/>
      <c r="AF96" s="193"/>
      <c r="AG96" s="193"/>
      <c r="AH96" s="193"/>
      <c r="AI96" s="193"/>
      <c r="AJ96" s="193"/>
      <c r="AK96" s="193"/>
      <c r="AL96" s="193"/>
      <c r="AM96" s="193"/>
      <c r="AN96" s="193"/>
      <c r="AO96" s="193"/>
      <c r="AP96" s="193"/>
      <c r="AQ96" s="193"/>
      <c r="AR96" s="193"/>
      <c r="AS96" s="193"/>
      <c r="AT96" s="193"/>
      <c r="AU96" s="193"/>
      <c r="AV96" s="193"/>
      <c r="AW96" s="193"/>
      <c r="AX96" s="193"/>
      <c r="AY96" s="193"/>
      <c r="AZ96" s="193"/>
      <c r="BA96" s="193"/>
      <c r="BB96" s="193"/>
      <c r="BC96" s="193"/>
      <c r="BD96" s="193"/>
      <c r="BE96" s="193"/>
      <c r="BF96" s="193"/>
      <c r="BG96" s="193"/>
      <c r="BH96" s="193"/>
      <c r="BI96" s="193"/>
      <c r="BJ96" s="193"/>
      <c r="BK96" s="193"/>
      <c r="BL96" s="193"/>
      <c r="BM96" s="193"/>
      <c r="BN96" s="193"/>
    </row>
    <row r="97" spans="1:66" x14ac:dyDescent="0.2">
      <c r="A97" s="193"/>
      <c r="B97" s="193"/>
      <c r="C97" s="193"/>
      <c r="D97" s="193"/>
      <c r="E97" s="193"/>
      <c r="F97" s="193"/>
      <c r="G97" s="193"/>
      <c r="H97" s="193"/>
      <c r="I97" s="193"/>
      <c r="J97" s="193"/>
      <c r="K97" s="193"/>
      <c r="L97" s="193"/>
      <c r="M97" s="193"/>
      <c r="N97" s="193"/>
      <c r="O97" s="193"/>
      <c r="P97" s="193"/>
      <c r="Q97" s="193"/>
      <c r="R97" s="193"/>
      <c r="S97" s="193"/>
      <c r="T97" s="193"/>
      <c r="U97" s="193"/>
      <c r="V97" s="193"/>
      <c r="W97" s="193"/>
      <c r="X97" s="193"/>
      <c r="Y97" s="193"/>
      <c r="Z97" s="193"/>
      <c r="AA97" s="193"/>
      <c r="AB97" s="193"/>
      <c r="AC97" s="193"/>
      <c r="AD97" s="193"/>
      <c r="AE97" s="193"/>
      <c r="AF97" s="193"/>
      <c r="AG97" s="193"/>
      <c r="AH97" s="193"/>
      <c r="AI97" s="193"/>
      <c r="AJ97" s="193"/>
      <c r="AK97" s="193"/>
      <c r="AL97" s="193"/>
      <c r="AM97" s="193"/>
      <c r="AN97" s="193"/>
      <c r="AO97" s="193"/>
      <c r="AP97" s="193"/>
      <c r="AQ97" s="193"/>
      <c r="AR97" s="193"/>
      <c r="AS97" s="193"/>
      <c r="AT97" s="193"/>
      <c r="AU97" s="193"/>
      <c r="AV97" s="193"/>
      <c r="AW97" s="193"/>
      <c r="AX97" s="193"/>
      <c r="AY97" s="193"/>
      <c r="AZ97" s="193"/>
      <c r="BA97" s="193"/>
      <c r="BB97" s="193"/>
      <c r="BC97" s="193"/>
      <c r="BD97" s="193"/>
      <c r="BE97" s="193"/>
      <c r="BF97" s="193"/>
      <c r="BG97" s="193"/>
      <c r="BH97" s="193"/>
      <c r="BI97" s="193"/>
      <c r="BJ97" s="193"/>
      <c r="BK97" s="193"/>
      <c r="BL97" s="193"/>
      <c r="BM97" s="193"/>
      <c r="BN97" s="193"/>
    </row>
    <row r="98" spans="1:66" x14ac:dyDescent="0.2">
      <c r="A98" s="193"/>
      <c r="B98" s="193"/>
      <c r="C98" s="193"/>
      <c r="D98" s="193"/>
      <c r="E98" s="193"/>
      <c r="F98" s="193"/>
      <c r="G98" s="193"/>
      <c r="H98" s="193"/>
      <c r="I98" s="193"/>
      <c r="J98" s="193"/>
      <c r="K98" s="193"/>
      <c r="L98" s="193"/>
      <c r="M98" s="193"/>
      <c r="N98" s="193"/>
      <c r="O98" s="193"/>
      <c r="P98" s="193"/>
      <c r="Q98" s="193"/>
      <c r="R98" s="193"/>
      <c r="S98" s="193"/>
      <c r="T98" s="193"/>
      <c r="U98" s="193"/>
      <c r="V98" s="193"/>
      <c r="W98" s="193"/>
      <c r="X98" s="193"/>
      <c r="Y98" s="193"/>
      <c r="Z98" s="193"/>
      <c r="AA98" s="193"/>
      <c r="AB98" s="193"/>
      <c r="AC98" s="193"/>
      <c r="AD98" s="193"/>
      <c r="AE98" s="193"/>
      <c r="AF98" s="193"/>
      <c r="AG98" s="193"/>
      <c r="AH98" s="193"/>
      <c r="AI98" s="193"/>
      <c r="AJ98" s="193"/>
      <c r="AK98" s="193"/>
      <c r="AL98" s="193"/>
      <c r="AM98" s="193"/>
      <c r="AN98" s="193"/>
      <c r="AO98" s="193"/>
      <c r="AP98" s="193"/>
      <c r="AQ98" s="193"/>
      <c r="AR98" s="193"/>
      <c r="AS98" s="193"/>
      <c r="AT98" s="193"/>
      <c r="AU98" s="193"/>
      <c r="AV98" s="193"/>
      <c r="AW98" s="193"/>
      <c r="AX98" s="193"/>
      <c r="AY98" s="193"/>
      <c r="AZ98" s="193"/>
      <c r="BA98" s="193"/>
      <c r="BB98" s="193"/>
      <c r="BC98" s="193"/>
      <c r="BD98" s="193"/>
      <c r="BE98" s="193"/>
      <c r="BF98" s="193"/>
      <c r="BG98" s="193"/>
      <c r="BH98" s="193"/>
      <c r="BI98" s="193"/>
      <c r="BJ98" s="193"/>
      <c r="BK98" s="193"/>
      <c r="BL98" s="193"/>
      <c r="BM98" s="193"/>
      <c r="BN98" s="193"/>
    </row>
    <row r="99" spans="1:66" x14ac:dyDescent="0.2">
      <c r="A99" s="193"/>
      <c r="B99" s="193"/>
      <c r="C99" s="193"/>
      <c r="D99" s="193"/>
      <c r="E99" s="193"/>
      <c r="F99" s="193"/>
      <c r="G99" s="193"/>
      <c r="H99" s="193"/>
      <c r="I99" s="193"/>
      <c r="J99" s="193"/>
      <c r="K99" s="193"/>
      <c r="L99" s="193"/>
      <c r="M99" s="193"/>
      <c r="N99" s="193"/>
      <c r="O99" s="193"/>
      <c r="P99" s="193"/>
      <c r="Q99" s="193"/>
      <c r="R99" s="193"/>
      <c r="S99" s="193"/>
      <c r="T99" s="193"/>
      <c r="U99" s="193"/>
      <c r="V99" s="193"/>
      <c r="W99" s="193"/>
      <c r="X99" s="193"/>
      <c r="Y99" s="193"/>
      <c r="Z99" s="193"/>
      <c r="AA99" s="193"/>
      <c r="AB99" s="193"/>
      <c r="AC99" s="193"/>
      <c r="AD99" s="193"/>
      <c r="AE99" s="193"/>
      <c r="AF99" s="193"/>
      <c r="AG99" s="193"/>
      <c r="AH99" s="193"/>
      <c r="AI99" s="193"/>
      <c r="AJ99" s="193"/>
      <c r="AK99" s="193"/>
      <c r="AL99" s="193"/>
      <c r="AM99" s="193"/>
      <c r="AN99" s="193"/>
      <c r="AO99" s="193"/>
      <c r="AP99" s="193"/>
      <c r="AQ99" s="193"/>
      <c r="AR99" s="193"/>
      <c r="AS99" s="193"/>
      <c r="AT99" s="193"/>
      <c r="AU99" s="193"/>
      <c r="AV99" s="193"/>
      <c r="AW99" s="193"/>
      <c r="AX99" s="193"/>
      <c r="AY99" s="193"/>
      <c r="AZ99" s="193"/>
      <c r="BA99" s="193"/>
      <c r="BB99" s="193"/>
      <c r="BC99" s="193"/>
      <c r="BD99" s="193"/>
      <c r="BE99" s="193"/>
      <c r="BF99" s="193"/>
      <c r="BG99" s="193"/>
      <c r="BH99" s="193"/>
      <c r="BI99" s="193"/>
      <c r="BJ99" s="193"/>
      <c r="BK99" s="193"/>
      <c r="BL99" s="193"/>
      <c r="BM99" s="193"/>
      <c r="BN99" s="193"/>
    </row>
    <row r="100" spans="1:66" x14ac:dyDescent="0.2">
      <c r="A100" s="193"/>
      <c r="B100" s="193"/>
      <c r="C100" s="193"/>
      <c r="D100" s="193"/>
      <c r="E100" s="193"/>
      <c r="F100" s="193"/>
      <c r="G100" s="193"/>
      <c r="H100" s="193"/>
      <c r="I100" s="193"/>
      <c r="J100" s="193"/>
      <c r="K100" s="193"/>
      <c r="L100" s="193"/>
      <c r="M100" s="193"/>
      <c r="N100" s="193"/>
      <c r="O100" s="193"/>
      <c r="P100" s="193"/>
      <c r="Q100" s="193"/>
      <c r="R100" s="193"/>
      <c r="S100" s="193"/>
      <c r="T100" s="193"/>
      <c r="U100" s="193"/>
      <c r="V100" s="193"/>
      <c r="W100" s="193"/>
      <c r="X100" s="193"/>
      <c r="Y100" s="193"/>
      <c r="Z100" s="193"/>
      <c r="AA100" s="193"/>
      <c r="AB100" s="193"/>
      <c r="AC100" s="193"/>
      <c r="AD100" s="193"/>
      <c r="AE100" s="193"/>
      <c r="AF100" s="193"/>
      <c r="AG100" s="193"/>
      <c r="AH100" s="193"/>
      <c r="AI100" s="193"/>
      <c r="AJ100" s="193"/>
      <c r="AK100" s="193"/>
      <c r="AL100" s="193"/>
      <c r="AM100" s="193"/>
      <c r="AN100" s="193"/>
      <c r="AO100" s="193"/>
      <c r="AP100" s="193"/>
      <c r="AQ100" s="193"/>
      <c r="AR100" s="193"/>
      <c r="AS100" s="193"/>
      <c r="AT100" s="193"/>
      <c r="AU100" s="193"/>
      <c r="AV100" s="193"/>
      <c r="AW100" s="193"/>
      <c r="AX100" s="193"/>
      <c r="AY100" s="193"/>
      <c r="AZ100" s="193"/>
      <c r="BA100" s="193"/>
      <c r="BB100" s="193"/>
      <c r="BC100" s="193"/>
      <c r="BD100" s="193"/>
      <c r="BE100" s="193"/>
      <c r="BF100" s="193"/>
      <c r="BG100" s="193"/>
      <c r="BH100" s="193"/>
      <c r="BI100" s="193"/>
      <c r="BJ100" s="193"/>
      <c r="BK100" s="193"/>
      <c r="BL100" s="193"/>
      <c r="BM100" s="193"/>
      <c r="BN100" s="193"/>
    </row>
    <row r="101" spans="1:66" x14ac:dyDescent="0.2">
      <c r="A101" s="193"/>
      <c r="B101" s="193"/>
      <c r="C101" s="193"/>
      <c r="D101" s="193"/>
      <c r="E101" s="193"/>
      <c r="F101" s="193"/>
      <c r="G101" s="193"/>
      <c r="H101" s="193"/>
      <c r="I101" s="193"/>
      <c r="J101" s="193"/>
      <c r="K101" s="193"/>
      <c r="L101" s="193"/>
      <c r="M101" s="193"/>
      <c r="N101" s="193"/>
      <c r="O101" s="193"/>
      <c r="P101" s="193"/>
      <c r="Q101" s="193"/>
      <c r="R101" s="193"/>
      <c r="S101" s="193"/>
      <c r="T101" s="193"/>
      <c r="U101" s="193"/>
      <c r="V101" s="193"/>
      <c r="W101" s="193"/>
      <c r="X101" s="193"/>
      <c r="Y101" s="193"/>
      <c r="Z101" s="193"/>
      <c r="AA101" s="193"/>
      <c r="AB101" s="193"/>
      <c r="AC101" s="193"/>
      <c r="AD101" s="193"/>
      <c r="AE101" s="193"/>
      <c r="AF101" s="193"/>
      <c r="AG101" s="193"/>
      <c r="AH101" s="193"/>
      <c r="AI101" s="193"/>
      <c r="AJ101" s="193"/>
      <c r="AK101" s="193"/>
      <c r="AL101" s="193"/>
      <c r="AM101" s="193"/>
      <c r="AN101" s="193"/>
      <c r="AO101" s="193"/>
      <c r="AP101" s="193"/>
      <c r="AQ101" s="193"/>
      <c r="AR101" s="193"/>
      <c r="AS101" s="193"/>
      <c r="AT101" s="193"/>
      <c r="AU101" s="193"/>
      <c r="AV101" s="193"/>
      <c r="AW101" s="193"/>
      <c r="AX101" s="193"/>
      <c r="AY101" s="193"/>
      <c r="AZ101" s="193"/>
      <c r="BA101" s="193"/>
      <c r="BB101" s="193"/>
      <c r="BC101" s="193"/>
      <c r="BD101" s="193"/>
      <c r="BE101" s="193"/>
      <c r="BF101" s="193"/>
      <c r="BG101" s="193"/>
      <c r="BH101" s="193"/>
      <c r="BI101" s="193"/>
      <c r="BJ101" s="193"/>
      <c r="BK101" s="193"/>
      <c r="BL101" s="193"/>
      <c r="BM101" s="193"/>
      <c r="BN101" s="193"/>
    </row>
    <row r="102" spans="1:66" x14ac:dyDescent="0.2">
      <c r="A102" s="193"/>
      <c r="B102" s="193"/>
      <c r="C102" s="193"/>
      <c r="D102" s="193"/>
      <c r="E102" s="193"/>
      <c r="F102" s="193"/>
      <c r="G102" s="193"/>
      <c r="H102" s="193"/>
      <c r="I102" s="193"/>
      <c r="J102" s="193"/>
      <c r="K102" s="193"/>
      <c r="L102" s="193"/>
      <c r="M102" s="193"/>
      <c r="N102" s="193"/>
      <c r="O102" s="193"/>
      <c r="P102" s="193"/>
      <c r="Q102" s="193"/>
      <c r="R102" s="193"/>
      <c r="S102" s="193"/>
      <c r="T102" s="193"/>
      <c r="U102" s="193"/>
      <c r="V102" s="193"/>
      <c r="W102" s="193"/>
      <c r="X102" s="193"/>
      <c r="Y102" s="193"/>
      <c r="Z102" s="193"/>
      <c r="AA102" s="193"/>
      <c r="AB102" s="193"/>
      <c r="AC102" s="193"/>
      <c r="AD102" s="193"/>
      <c r="AE102" s="193"/>
      <c r="AF102" s="193"/>
      <c r="AG102" s="193"/>
      <c r="AH102" s="193"/>
      <c r="AI102" s="193"/>
      <c r="AJ102" s="193"/>
      <c r="AK102" s="193"/>
      <c r="AL102" s="193"/>
      <c r="AM102" s="193"/>
      <c r="AN102" s="193"/>
      <c r="AO102" s="193"/>
      <c r="AP102" s="193"/>
      <c r="AQ102" s="193"/>
      <c r="AR102" s="193"/>
      <c r="AS102" s="193"/>
      <c r="AT102" s="193"/>
      <c r="AU102" s="193"/>
      <c r="AV102" s="193"/>
      <c r="AW102" s="193"/>
      <c r="AX102" s="193"/>
      <c r="AY102" s="193"/>
      <c r="AZ102" s="193"/>
      <c r="BA102" s="193"/>
      <c r="BB102" s="193"/>
      <c r="BC102" s="193"/>
      <c r="BD102" s="193"/>
      <c r="BE102" s="193"/>
      <c r="BF102" s="193"/>
      <c r="BG102" s="193"/>
      <c r="BH102" s="193"/>
      <c r="BI102" s="193"/>
      <c r="BJ102" s="193"/>
      <c r="BK102" s="193"/>
      <c r="BL102" s="193"/>
      <c r="BM102" s="193"/>
      <c r="BN102" s="193"/>
    </row>
    <row r="103" spans="1:66" x14ac:dyDescent="0.2">
      <c r="A103" s="193"/>
      <c r="B103" s="193"/>
      <c r="C103" s="193"/>
      <c r="D103" s="193"/>
      <c r="E103" s="193"/>
      <c r="F103" s="193"/>
      <c r="G103" s="193"/>
      <c r="H103" s="193"/>
      <c r="I103" s="193"/>
      <c r="J103" s="193"/>
      <c r="K103" s="193"/>
      <c r="L103" s="193"/>
      <c r="M103" s="193"/>
      <c r="N103" s="193"/>
      <c r="O103" s="193"/>
      <c r="P103" s="193"/>
      <c r="Q103" s="193"/>
      <c r="R103" s="193"/>
      <c r="S103" s="193"/>
      <c r="T103" s="193"/>
      <c r="U103" s="193"/>
      <c r="V103" s="193"/>
      <c r="W103" s="193"/>
      <c r="X103" s="193"/>
      <c r="Y103" s="193"/>
      <c r="Z103" s="193"/>
      <c r="AA103" s="193"/>
      <c r="AB103" s="193"/>
      <c r="AC103" s="193"/>
      <c r="AD103" s="193"/>
      <c r="AE103" s="193"/>
      <c r="AF103" s="193"/>
      <c r="AG103" s="193"/>
      <c r="AH103" s="193"/>
      <c r="AI103" s="193"/>
      <c r="AJ103" s="193"/>
      <c r="AK103" s="193"/>
      <c r="AL103" s="193"/>
      <c r="AM103" s="193"/>
      <c r="AN103" s="193"/>
      <c r="AO103" s="193"/>
      <c r="AP103" s="193"/>
      <c r="AQ103" s="193"/>
      <c r="AR103" s="193"/>
      <c r="AS103" s="193"/>
      <c r="AT103" s="193"/>
      <c r="AU103" s="193"/>
      <c r="AV103" s="193"/>
      <c r="AW103" s="193"/>
      <c r="AX103" s="193"/>
      <c r="AY103" s="193"/>
      <c r="AZ103" s="193"/>
      <c r="BA103" s="193"/>
      <c r="BB103" s="193"/>
      <c r="BC103" s="193"/>
      <c r="BD103" s="193"/>
      <c r="BE103" s="193"/>
      <c r="BF103" s="193"/>
      <c r="BG103" s="193"/>
      <c r="BH103" s="193"/>
      <c r="BI103" s="193"/>
      <c r="BJ103" s="193"/>
      <c r="BK103" s="193"/>
      <c r="BL103" s="193"/>
      <c r="BM103" s="193"/>
      <c r="BN103" s="193"/>
    </row>
    <row r="104" spans="1:66" x14ac:dyDescent="0.2">
      <c r="A104" s="193"/>
      <c r="B104" s="193"/>
      <c r="C104" s="193"/>
      <c r="D104" s="193"/>
      <c r="E104" s="193"/>
      <c r="F104" s="193"/>
      <c r="G104" s="193"/>
      <c r="H104" s="193"/>
      <c r="I104" s="193"/>
      <c r="J104" s="193"/>
      <c r="K104" s="193"/>
      <c r="L104" s="193"/>
      <c r="M104" s="193"/>
      <c r="N104" s="193"/>
      <c r="O104" s="193"/>
      <c r="P104" s="193"/>
      <c r="Q104" s="193"/>
      <c r="R104" s="193"/>
      <c r="S104" s="193"/>
      <c r="T104" s="193"/>
      <c r="U104" s="193"/>
      <c r="V104" s="193"/>
      <c r="W104" s="193"/>
      <c r="X104" s="193"/>
      <c r="Y104" s="193"/>
      <c r="Z104" s="193"/>
      <c r="AA104" s="193"/>
      <c r="AB104" s="193"/>
      <c r="AC104" s="193"/>
      <c r="AD104" s="193"/>
      <c r="AE104" s="193"/>
      <c r="AF104" s="193"/>
      <c r="AG104" s="193"/>
      <c r="AH104" s="193"/>
      <c r="AI104" s="193"/>
      <c r="AJ104" s="193"/>
      <c r="AK104" s="193"/>
      <c r="AL104" s="193"/>
      <c r="AM104" s="193"/>
      <c r="AN104" s="193"/>
      <c r="AO104" s="193"/>
      <c r="AP104" s="193"/>
      <c r="AQ104" s="193"/>
      <c r="AR104" s="193"/>
      <c r="AS104" s="193"/>
      <c r="AT104" s="193"/>
      <c r="AU104" s="193"/>
      <c r="AV104" s="193"/>
      <c r="AW104" s="193"/>
      <c r="AX104" s="193"/>
      <c r="AY104" s="193"/>
      <c r="AZ104" s="193"/>
      <c r="BA104" s="193"/>
      <c r="BB104" s="193"/>
      <c r="BC104" s="193"/>
      <c r="BD104" s="193"/>
      <c r="BE104" s="193"/>
      <c r="BF104" s="193"/>
      <c r="BG104" s="193"/>
      <c r="BH104" s="193"/>
      <c r="BI104" s="193"/>
      <c r="BJ104" s="193"/>
      <c r="BK104" s="193"/>
      <c r="BL104" s="193"/>
      <c r="BM104" s="193"/>
      <c r="BN104" s="193"/>
    </row>
    <row r="105" spans="1:66" x14ac:dyDescent="0.2">
      <c r="A105" s="193"/>
      <c r="B105" s="193"/>
      <c r="C105" s="193"/>
      <c r="D105" s="193"/>
      <c r="E105" s="193"/>
      <c r="F105" s="193"/>
      <c r="G105" s="193"/>
      <c r="H105" s="193"/>
      <c r="I105" s="193"/>
      <c r="J105" s="193"/>
      <c r="K105" s="193"/>
      <c r="L105" s="193"/>
      <c r="M105" s="193"/>
      <c r="N105" s="193"/>
      <c r="O105" s="193"/>
      <c r="P105" s="193"/>
      <c r="Q105" s="193"/>
      <c r="R105" s="193"/>
      <c r="S105" s="193"/>
      <c r="T105" s="193"/>
      <c r="U105" s="193"/>
      <c r="V105" s="193"/>
      <c r="W105" s="193"/>
      <c r="X105" s="193"/>
      <c r="Y105" s="193"/>
      <c r="Z105" s="193"/>
      <c r="AA105" s="193"/>
      <c r="AB105" s="193"/>
      <c r="AC105" s="193"/>
      <c r="AD105" s="193"/>
      <c r="AE105" s="193"/>
      <c r="AF105" s="193"/>
      <c r="AG105" s="193"/>
      <c r="AH105" s="193"/>
      <c r="AI105" s="193"/>
      <c r="AJ105" s="193"/>
      <c r="AK105" s="193"/>
      <c r="AL105" s="193"/>
      <c r="AM105" s="193"/>
      <c r="AN105" s="193"/>
      <c r="AO105" s="193"/>
      <c r="AP105" s="193"/>
      <c r="AQ105" s="193"/>
      <c r="AR105" s="193"/>
      <c r="AS105" s="193"/>
      <c r="AT105" s="193"/>
      <c r="AU105" s="193"/>
      <c r="AV105" s="193"/>
      <c r="AW105" s="193"/>
      <c r="AX105" s="193"/>
      <c r="AY105" s="193"/>
      <c r="AZ105" s="193"/>
      <c r="BA105" s="193"/>
      <c r="BB105" s="193"/>
      <c r="BC105" s="193"/>
      <c r="BD105" s="193"/>
      <c r="BE105" s="193"/>
      <c r="BF105" s="193"/>
      <c r="BG105" s="193"/>
      <c r="BH105" s="193"/>
      <c r="BI105" s="193"/>
      <c r="BJ105" s="193"/>
      <c r="BK105" s="193"/>
      <c r="BL105" s="193"/>
      <c r="BM105" s="193"/>
      <c r="BN105" s="193"/>
    </row>
    <row r="106" spans="1:66" x14ac:dyDescent="0.2">
      <c r="A106" s="193"/>
      <c r="B106" s="193"/>
      <c r="C106" s="193"/>
      <c r="D106" s="193"/>
      <c r="E106" s="193"/>
      <c r="F106" s="193"/>
      <c r="G106" s="193"/>
      <c r="H106" s="193"/>
      <c r="I106" s="193"/>
      <c r="J106" s="193"/>
      <c r="K106" s="193"/>
      <c r="L106" s="193"/>
      <c r="M106" s="193"/>
      <c r="N106" s="193"/>
      <c r="O106" s="193"/>
      <c r="P106" s="193"/>
      <c r="Q106" s="193"/>
      <c r="R106" s="193"/>
      <c r="S106" s="193"/>
      <c r="T106" s="193"/>
      <c r="U106" s="193"/>
      <c r="V106" s="193"/>
      <c r="W106" s="193"/>
      <c r="X106" s="193"/>
      <c r="Y106" s="193"/>
      <c r="Z106" s="193"/>
      <c r="AA106" s="193"/>
      <c r="AB106" s="193"/>
      <c r="AC106" s="193"/>
      <c r="AD106" s="193"/>
      <c r="AE106" s="193"/>
      <c r="AF106" s="193"/>
      <c r="AG106" s="193"/>
      <c r="AH106" s="193"/>
      <c r="AI106" s="193"/>
      <c r="AJ106" s="193"/>
      <c r="AK106" s="193"/>
      <c r="AL106" s="193"/>
      <c r="AM106" s="193"/>
      <c r="AN106" s="193"/>
      <c r="AO106" s="193"/>
      <c r="AP106" s="193"/>
      <c r="AQ106" s="193"/>
      <c r="AR106" s="193"/>
      <c r="AS106" s="193"/>
      <c r="AT106" s="193"/>
      <c r="AU106" s="193"/>
      <c r="AV106" s="193"/>
      <c r="AW106" s="193"/>
      <c r="AX106" s="193"/>
      <c r="AY106" s="193"/>
      <c r="AZ106" s="193"/>
      <c r="BA106" s="193"/>
      <c r="BB106" s="193"/>
      <c r="BC106" s="193"/>
      <c r="BD106" s="193"/>
      <c r="BE106" s="193"/>
      <c r="BF106" s="193"/>
      <c r="BG106" s="193"/>
      <c r="BH106" s="193"/>
      <c r="BI106" s="193"/>
      <c r="BJ106" s="193"/>
      <c r="BK106" s="193"/>
      <c r="BL106" s="193"/>
      <c r="BM106" s="193"/>
      <c r="BN106" s="193"/>
    </row>
    <row r="107" spans="1:66" x14ac:dyDescent="0.2">
      <c r="A107" s="193"/>
      <c r="B107" s="193"/>
      <c r="C107" s="193"/>
      <c r="D107" s="193"/>
      <c r="E107" s="193"/>
      <c r="F107" s="193"/>
      <c r="G107" s="193"/>
      <c r="H107" s="193"/>
      <c r="I107" s="193"/>
      <c r="J107" s="193"/>
      <c r="K107" s="193"/>
      <c r="L107" s="193"/>
      <c r="M107" s="193"/>
      <c r="N107" s="193"/>
      <c r="O107" s="193"/>
      <c r="P107" s="193"/>
      <c r="Q107" s="193"/>
      <c r="R107" s="193"/>
      <c r="S107" s="193"/>
      <c r="T107" s="193"/>
      <c r="U107" s="193"/>
      <c r="V107" s="193"/>
      <c r="W107" s="193"/>
      <c r="X107" s="193"/>
      <c r="Y107" s="193"/>
      <c r="Z107" s="193"/>
      <c r="AA107" s="193"/>
      <c r="AB107" s="193"/>
      <c r="AC107" s="193"/>
      <c r="AD107" s="193"/>
      <c r="AE107" s="193"/>
      <c r="AF107" s="193"/>
      <c r="AG107" s="193"/>
      <c r="AH107" s="193"/>
      <c r="AI107" s="193"/>
      <c r="AJ107" s="193"/>
      <c r="AK107" s="193"/>
      <c r="AL107" s="193"/>
      <c r="AM107" s="193"/>
      <c r="AN107" s="193"/>
      <c r="AO107" s="193"/>
      <c r="AP107" s="193"/>
      <c r="AQ107" s="193"/>
      <c r="AR107" s="193"/>
      <c r="AS107" s="193"/>
      <c r="AT107" s="193"/>
      <c r="AU107" s="193"/>
      <c r="AV107" s="193"/>
      <c r="AW107" s="193"/>
      <c r="AX107" s="193"/>
      <c r="AY107" s="193"/>
      <c r="AZ107" s="193"/>
      <c r="BA107" s="193"/>
      <c r="BB107" s="193"/>
      <c r="BC107" s="193"/>
      <c r="BD107" s="193"/>
      <c r="BE107" s="193"/>
      <c r="BF107" s="193"/>
      <c r="BG107" s="193"/>
      <c r="BH107" s="193"/>
      <c r="BI107" s="193"/>
      <c r="BJ107" s="193"/>
      <c r="BK107" s="193"/>
      <c r="BL107" s="193"/>
      <c r="BM107" s="193"/>
      <c r="BN107" s="193"/>
    </row>
    <row r="108" spans="1:66" x14ac:dyDescent="0.2">
      <c r="A108" s="193"/>
      <c r="B108" s="193"/>
      <c r="C108" s="193"/>
      <c r="D108" s="193"/>
      <c r="E108" s="193"/>
      <c r="F108" s="193"/>
      <c r="G108" s="193"/>
      <c r="H108" s="193"/>
      <c r="I108" s="193"/>
      <c r="J108" s="193"/>
      <c r="K108" s="193"/>
      <c r="L108" s="193"/>
      <c r="M108" s="193"/>
      <c r="N108" s="193"/>
      <c r="O108" s="193"/>
      <c r="P108" s="193"/>
      <c r="Q108" s="193"/>
      <c r="R108" s="193"/>
      <c r="S108" s="193"/>
      <c r="T108" s="193"/>
      <c r="U108" s="193"/>
      <c r="V108" s="193"/>
      <c r="W108" s="193"/>
      <c r="X108" s="193"/>
      <c r="Y108" s="193"/>
      <c r="Z108" s="193"/>
      <c r="AA108" s="193"/>
      <c r="AB108" s="193"/>
      <c r="AC108" s="193"/>
      <c r="AD108" s="193"/>
      <c r="AE108" s="193"/>
      <c r="AF108" s="193"/>
      <c r="AG108" s="193"/>
      <c r="AH108" s="193"/>
      <c r="AI108" s="193"/>
      <c r="AJ108" s="193"/>
      <c r="AK108" s="193"/>
      <c r="AL108" s="193"/>
      <c r="AM108" s="193"/>
      <c r="AN108" s="193"/>
      <c r="AO108" s="193"/>
      <c r="AP108" s="193"/>
      <c r="AQ108" s="193"/>
      <c r="AR108" s="193"/>
      <c r="AS108" s="193"/>
      <c r="AT108" s="193"/>
      <c r="AU108" s="193"/>
      <c r="AV108" s="193"/>
      <c r="AW108" s="193"/>
      <c r="AX108" s="193"/>
      <c r="AY108" s="193"/>
      <c r="AZ108" s="193"/>
      <c r="BA108" s="193"/>
      <c r="BB108" s="193"/>
      <c r="BC108" s="193"/>
      <c r="BD108" s="193"/>
      <c r="BE108" s="193"/>
      <c r="BF108" s="193"/>
      <c r="BG108" s="193"/>
      <c r="BH108" s="193"/>
      <c r="BI108" s="193"/>
      <c r="BJ108" s="193"/>
      <c r="BK108" s="193"/>
      <c r="BL108" s="193"/>
      <c r="BM108" s="193"/>
      <c r="BN108" s="193"/>
    </row>
    <row r="109" spans="1:66" x14ac:dyDescent="0.2">
      <c r="A109" s="193"/>
      <c r="B109" s="193"/>
      <c r="C109" s="193"/>
      <c r="D109" s="193"/>
      <c r="E109" s="193"/>
      <c r="F109" s="193"/>
      <c r="G109" s="193"/>
      <c r="H109" s="193"/>
      <c r="I109" s="193"/>
      <c r="J109" s="193"/>
      <c r="K109" s="193"/>
      <c r="L109" s="193"/>
      <c r="M109" s="193"/>
      <c r="N109" s="193"/>
      <c r="O109" s="193"/>
      <c r="P109" s="193"/>
      <c r="Q109" s="193"/>
      <c r="R109" s="193"/>
      <c r="S109" s="193"/>
      <c r="T109" s="193"/>
      <c r="U109" s="193"/>
      <c r="V109" s="193"/>
      <c r="W109" s="193"/>
      <c r="X109" s="193"/>
      <c r="Y109" s="193"/>
      <c r="Z109" s="193"/>
      <c r="AA109" s="193"/>
      <c r="AB109" s="193"/>
      <c r="AC109" s="193"/>
      <c r="AD109" s="193"/>
      <c r="AE109" s="193"/>
      <c r="AF109" s="193"/>
      <c r="AG109" s="193"/>
      <c r="AH109" s="193"/>
      <c r="AI109" s="193"/>
      <c r="AJ109" s="193"/>
      <c r="AK109" s="193"/>
      <c r="AL109" s="193"/>
      <c r="AM109" s="193"/>
      <c r="AN109" s="193"/>
      <c r="AO109" s="193"/>
      <c r="AP109" s="193"/>
      <c r="AQ109" s="193"/>
      <c r="AR109" s="193"/>
      <c r="AS109" s="193"/>
      <c r="AT109" s="193"/>
      <c r="AU109" s="193"/>
      <c r="AV109" s="193"/>
      <c r="AW109" s="193"/>
      <c r="AX109" s="193"/>
      <c r="AY109" s="193"/>
      <c r="AZ109" s="193"/>
      <c r="BA109" s="193"/>
      <c r="BB109" s="193"/>
      <c r="BC109" s="193"/>
      <c r="BD109" s="193"/>
      <c r="BE109" s="193"/>
      <c r="BF109" s="193"/>
      <c r="BG109" s="193"/>
      <c r="BH109" s="193"/>
      <c r="BI109" s="193"/>
      <c r="BJ109" s="193"/>
      <c r="BK109" s="193"/>
      <c r="BL109" s="193"/>
      <c r="BM109" s="193"/>
      <c r="BN109" s="193"/>
    </row>
    <row r="110" spans="1:66" x14ac:dyDescent="0.2">
      <c r="A110" s="193"/>
      <c r="B110" s="193"/>
      <c r="C110" s="193"/>
      <c r="D110" s="193"/>
      <c r="E110" s="193"/>
      <c r="F110" s="193"/>
      <c r="G110" s="193"/>
      <c r="H110" s="193"/>
      <c r="I110" s="193"/>
      <c r="J110" s="193"/>
      <c r="K110" s="193"/>
      <c r="L110" s="193"/>
      <c r="M110" s="193"/>
      <c r="N110" s="193"/>
      <c r="O110" s="193"/>
      <c r="P110" s="193"/>
      <c r="Q110" s="193"/>
      <c r="R110" s="193"/>
      <c r="S110" s="193"/>
      <c r="T110" s="193"/>
      <c r="U110" s="193"/>
      <c r="V110" s="193"/>
      <c r="W110" s="193"/>
      <c r="X110" s="193"/>
      <c r="Y110" s="193"/>
      <c r="Z110" s="193"/>
      <c r="AA110" s="193"/>
      <c r="AB110" s="193"/>
      <c r="AC110" s="193"/>
      <c r="AD110" s="193"/>
      <c r="AE110" s="193"/>
      <c r="AF110" s="193"/>
      <c r="AG110" s="193"/>
      <c r="AH110" s="193"/>
      <c r="AI110" s="193"/>
      <c r="AJ110" s="193"/>
      <c r="AK110" s="193"/>
      <c r="AL110" s="193"/>
      <c r="AM110" s="193"/>
      <c r="AN110" s="193"/>
      <c r="AO110" s="193"/>
      <c r="AP110" s="193"/>
      <c r="AQ110" s="193"/>
      <c r="AR110" s="193"/>
      <c r="AS110" s="193"/>
      <c r="AT110" s="193"/>
      <c r="AU110" s="193"/>
      <c r="AV110" s="193"/>
      <c r="AW110" s="193"/>
      <c r="AX110" s="193"/>
      <c r="AY110" s="193"/>
      <c r="AZ110" s="193"/>
      <c r="BA110" s="193"/>
      <c r="BB110" s="193"/>
      <c r="BC110" s="193"/>
      <c r="BD110" s="193"/>
      <c r="BE110" s="193"/>
      <c r="BF110" s="193"/>
      <c r="BG110" s="193"/>
      <c r="BH110" s="193"/>
      <c r="BI110" s="193"/>
      <c r="BJ110" s="193"/>
      <c r="BK110" s="193"/>
      <c r="BL110" s="193"/>
      <c r="BM110" s="193"/>
      <c r="BN110" s="193"/>
    </row>
    <row r="111" spans="1:66" x14ac:dyDescent="0.2">
      <c r="A111" s="193"/>
      <c r="B111" s="193"/>
      <c r="C111" s="193"/>
      <c r="D111" s="193"/>
      <c r="E111" s="193"/>
      <c r="F111" s="193"/>
      <c r="G111" s="193"/>
      <c r="H111" s="193"/>
      <c r="I111" s="193"/>
      <c r="J111" s="193"/>
      <c r="K111" s="193"/>
      <c r="L111" s="193"/>
      <c r="M111" s="193"/>
      <c r="N111" s="193"/>
      <c r="O111" s="193"/>
      <c r="P111" s="193"/>
      <c r="Q111" s="193"/>
      <c r="R111" s="193"/>
      <c r="S111" s="193"/>
      <c r="T111" s="193"/>
      <c r="U111" s="193"/>
      <c r="V111" s="193"/>
      <c r="W111" s="193"/>
      <c r="X111" s="193"/>
      <c r="Y111" s="193"/>
      <c r="Z111" s="193"/>
      <c r="AA111" s="193"/>
      <c r="AB111" s="193"/>
      <c r="AC111" s="193"/>
      <c r="AD111" s="193"/>
      <c r="AE111" s="193"/>
      <c r="AF111" s="193"/>
      <c r="AG111" s="193"/>
      <c r="AH111" s="193"/>
      <c r="AI111" s="193"/>
      <c r="AJ111" s="193"/>
      <c r="AK111" s="193"/>
      <c r="AL111" s="193"/>
      <c r="AM111" s="193"/>
      <c r="AN111" s="193"/>
      <c r="AO111" s="193"/>
      <c r="AP111" s="193"/>
      <c r="AQ111" s="193"/>
      <c r="AR111" s="193"/>
      <c r="AS111" s="193"/>
      <c r="AT111" s="193"/>
      <c r="AU111" s="193"/>
      <c r="AV111" s="193"/>
      <c r="AW111" s="193"/>
      <c r="AX111" s="193"/>
      <c r="AY111" s="193"/>
      <c r="AZ111" s="193"/>
      <c r="BA111" s="193"/>
      <c r="BB111" s="193"/>
      <c r="BC111" s="193"/>
      <c r="BD111" s="193"/>
      <c r="BE111" s="193"/>
      <c r="BF111" s="193"/>
      <c r="BG111" s="193"/>
      <c r="BH111" s="193"/>
      <c r="BI111" s="193"/>
      <c r="BJ111" s="193"/>
      <c r="BK111" s="193"/>
      <c r="BL111" s="193"/>
      <c r="BM111" s="193"/>
      <c r="BN111" s="193"/>
    </row>
    <row r="112" spans="1:66" x14ac:dyDescent="0.2">
      <c r="A112" s="193"/>
      <c r="B112" s="193"/>
      <c r="C112" s="193"/>
      <c r="D112" s="193"/>
      <c r="E112" s="193"/>
      <c r="F112" s="193"/>
      <c r="G112" s="193"/>
      <c r="H112" s="193"/>
      <c r="I112" s="193"/>
      <c r="J112" s="193"/>
      <c r="K112" s="193"/>
      <c r="L112" s="193"/>
      <c r="M112" s="193"/>
      <c r="N112" s="193"/>
      <c r="O112" s="193"/>
      <c r="P112" s="193"/>
      <c r="Q112" s="193"/>
      <c r="R112" s="193"/>
      <c r="S112" s="193"/>
      <c r="T112" s="193"/>
      <c r="U112" s="193"/>
      <c r="V112" s="193"/>
      <c r="W112" s="193"/>
      <c r="X112" s="193"/>
      <c r="Y112" s="193"/>
      <c r="Z112" s="193"/>
      <c r="AA112" s="193"/>
      <c r="AB112" s="193"/>
      <c r="AC112" s="193"/>
      <c r="AD112" s="193"/>
      <c r="AE112" s="193"/>
      <c r="AF112" s="193"/>
      <c r="AG112" s="193"/>
      <c r="AH112" s="193"/>
      <c r="AI112" s="193"/>
      <c r="AJ112" s="193"/>
      <c r="AK112" s="193"/>
      <c r="AL112" s="193"/>
      <c r="AM112" s="193"/>
      <c r="AN112" s="193"/>
      <c r="AO112" s="193"/>
      <c r="AP112" s="193"/>
      <c r="AQ112" s="193"/>
      <c r="AR112" s="193"/>
      <c r="AS112" s="193"/>
      <c r="AT112" s="193"/>
      <c r="AU112" s="193"/>
      <c r="AV112" s="193"/>
      <c r="AW112" s="193"/>
      <c r="AX112" s="193"/>
      <c r="AY112" s="193"/>
      <c r="AZ112" s="193"/>
      <c r="BA112" s="193"/>
      <c r="BB112" s="193"/>
      <c r="BC112" s="193"/>
      <c r="BD112" s="193"/>
      <c r="BE112" s="193"/>
      <c r="BF112" s="193"/>
      <c r="BG112" s="193"/>
      <c r="BH112" s="193"/>
      <c r="BI112" s="193"/>
      <c r="BJ112" s="193"/>
      <c r="BK112" s="193"/>
      <c r="BL112" s="193"/>
      <c r="BM112" s="193"/>
      <c r="BN112" s="193"/>
    </row>
    <row r="113" spans="1:66" x14ac:dyDescent="0.2">
      <c r="A113" s="193"/>
      <c r="B113" s="193"/>
      <c r="C113" s="193"/>
      <c r="D113" s="193"/>
      <c r="E113" s="193"/>
      <c r="F113" s="193"/>
      <c r="G113" s="193"/>
      <c r="H113" s="193"/>
      <c r="I113" s="193"/>
      <c r="J113" s="193"/>
      <c r="K113" s="193"/>
      <c r="L113" s="193"/>
      <c r="M113" s="193"/>
      <c r="N113" s="193"/>
      <c r="O113" s="193"/>
      <c r="P113" s="193"/>
      <c r="Q113" s="193"/>
      <c r="R113" s="193"/>
      <c r="S113" s="193"/>
      <c r="T113" s="193"/>
      <c r="U113" s="193"/>
      <c r="V113" s="193"/>
      <c r="W113" s="193"/>
      <c r="X113" s="193"/>
      <c r="Y113" s="193"/>
      <c r="Z113" s="193"/>
      <c r="AA113" s="193"/>
      <c r="AB113" s="193"/>
      <c r="AC113" s="193"/>
      <c r="AD113" s="193"/>
      <c r="AE113" s="193"/>
      <c r="AF113" s="193"/>
      <c r="AG113" s="193"/>
      <c r="AH113" s="193"/>
      <c r="AI113" s="193"/>
      <c r="AJ113" s="193"/>
      <c r="AK113" s="193"/>
      <c r="AL113" s="193"/>
      <c r="AM113" s="193"/>
      <c r="AN113" s="193"/>
      <c r="AO113" s="193"/>
      <c r="AP113" s="193"/>
      <c r="AQ113" s="193"/>
      <c r="AR113" s="193"/>
      <c r="AS113" s="193"/>
      <c r="AT113" s="193"/>
      <c r="AU113" s="193"/>
      <c r="AV113" s="193"/>
      <c r="AW113" s="193"/>
      <c r="AX113" s="193"/>
      <c r="AY113" s="193"/>
      <c r="AZ113" s="193"/>
      <c r="BA113" s="193"/>
      <c r="BB113" s="193"/>
      <c r="BC113" s="193"/>
      <c r="BD113" s="193"/>
      <c r="BE113" s="193"/>
      <c r="BF113" s="193"/>
      <c r="BG113" s="193"/>
      <c r="BH113" s="193"/>
      <c r="BI113" s="193"/>
      <c r="BJ113" s="193"/>
      <c r="BK113" s="193"/>
      <c r="BL113" s="193"/>
      <c r="BM113" s="193"/>
      <c r="BN113" s="193"/>
    </row>
    <row r="114" spans="1:66" x14ac:dyDescent="0.2">
      <c r="A114" s="193"/>
      <c r="B114" s="193"/>
      <c r="C114" s="193"/>
      <c r="D114" s="193"/>
      <c r="E114" s="193"/>
      <c r="F114" s="193"/>
      <c r="G114" s="193"/>
      <c r="H114" s="193"/>
      <c r="I114" s="193"/>
      <c r="J114" s="193"/>
      <c r="K114" s="193"/>
      <c r="L114" s="193"/>
      <c r="M114" s="193"/>
      <c r="N114" s="193"/>
      <c r="O114" s="193"/>
      <c r="P114" s="193"/>
      <c r="Q114" s="193"/>
      <c r="R114" s="193"/>
      <c r="S114" s="193"/>
      <c r="T114" s="193"/>
      <c r="U114" s="193"/>
      <c r="V114" s="193"/>
      <c r="W114" s="193"/>
      <c r="X114" s="193"/>
      <c r="Y114" s="193"/>
      <c r="Z114" s="193"/>
      <c r="AA114" s="193"/>
      <c r="AB114" s="193"/>
      <c r="AC114" s="193"/>
      <c r="AD114" s="193"/>
      <c r="AE114" s="193"/>
      <c r="AF114" s="193"/>
      <c r="AG114" s="193"/>
      <c r="AH114" s="193"/>
      <c r="AI114" s="193"/>
      <c r="AJ114" s="193"/>
      <c r="AK114" s="193"/>
      <c r="AL114" s="193"/>
      <c r="AM114" s="193"/>
      <c r="AN114" s="193"/>
      <c r="AO114" s="193"/>
      <c r="AP114" s="193"/>
      <c r="AQ114" s="193"/>
      <c r="AR114" s="193"/>
      <c r="AS114" s="193"/>
      <c r="AT114" s="193"/>
      <c r="AU114" s="193"/>
      <c r="AV114" s="193"/>
      <c r="AW114" s="193"/>
      <c r="AX114" s="193"/>
      <c r="AY114" s="193"/>
      <c r="AZ114" s="193"/>
      <c r="BA114" s="193"/>
      <c r="BB114" s="193"/>
      <c r="BC114" s="193"/>
      <c r="BD114" s="193"/>
      <c r="BE114" s="193"/>
      <c r="BF114" s="193"/>
      <c r="BG114" s="193"/>
      <c r="BH114" s="193"/>
      <c r="BI114" s="193"/>
      <c r="BJ114" s="193"/>
      <c r="BK114" s="193"/>
      <c r="BL114" s="193"/>
      <c r="BM114" s="193"/>
      <c r="BN114" s="193"/>
    </row>
    <row r="115" spans="1:66" x14ac:dyDescent="0.2">
      <c r="A115" s="193"/>
      <c r="B115" s="193"/>
      <c r="C115" s="193"/>
      <c r="D115" s="193"/>
      <c r="E115" s="193"/>
      <c r="F115" s="193"/>
      <c r="G115" s="193"/>
      <c r="H115" s="193"/>
      <c r="I115" s="193"/>
      <c r="J115" s="193"/>
      <c r="K115" s="193"/>
      <c r="L115" s="193"/>
      <c r="M115" s="193"/>
      <c r="N115" s="193"/>
      <c r="O115" s="193"/>
      <c r="P115" s="193"/>
      <c r="Q115" s="193"/>
      <c r="R115" s="193"/>
      <c r="S115" s="193"/>
      <c r="T115" s="193"/>
      <c r="U115" s="193"/>
      <c r="V115" s="193"/>
      <c r="W115" s="193"/>
      <c r="X115" s="193"/>
      <c r="Y115" s="193"/>
      <c r="Z115" s="193"/>
      <c r="AA115" s="193"/>
      <c r="AB115" s="193"/>
      <c r="AC115" s="193"/>
      <c r="AD115" s="193"/>
      <c r="AE115" s="193"/>
      <c r="AF115" s="193"/>
      <c r="AG115" s="193"/>
      <c r="AH115" s="193"/>
      <c r="AI115" s="193"/>
      <c r="AJ115" s="193"/>
      <c r="AK115" s="193"/>
      <c r="AL115" s="193"/>
      <c r="AM115" s="193"/>
      <c r="AN115" s="193"/>
      <c r="AO115" s="193"/>
      <c r="AP115" s="193"/>
      <c r="AQ115" s="193"/>
      <c r="AR115" s="193"/>
      <c r="AS115" s="193"/>
      <c r="AT115" s="193"/>
      <c r="AU115" s="193"/>
      <c r="AV115" s="193"/>
      <c r="AW115" s="193"/>
      <c r="AX115" s="193"/>
      <c r="AY115" s="193"/>
      <c r="AZ115" s="193"/>
      <c r="BA115" s="193"/>
      <c r="BB115" s="193"/>
      <c r="BC115" s="193"/>
      <c r="BD115" s="193"/>
      <c r="BE115" s="193"/>
      <c r="BF115" s="193"/>
      <c r="BG115" s="193"/>
      <c r="BH115" s="193"/>
      <c r="BI115" s="193"/>
      <c r="BJ115" s="193"/>
      <c r="BK115" s="193"/>
      <c r="BL115" s="193"/>
      <c r="BM115" s="193"/>
      <c r="BN115" s="193"/>
    </row>
    <row r="116" spans="1:66" x14ac:dyDescent="0.2">
      <c r="A116" s="193"/>
      <c r="B116" s="193"/>
      <c r="C116" s="193"/>
      <c r="D116" s="193"/>
      <c r="E116" s="193"/>
      <c r="F116" s="193"/>
      <c r="G116" s="193"/>
      <c r="H116" s="193"/>
      <c r="I116" s="193"/>
      <c r="J116" s="193"/>
      <c r="K116" s="193"/>
      <c r="L116" s="193"/>
      <c r="M116" s="193"/>
      <c r="N116" s="193"/>
      <c r="O116" s="193"/>
      <c r="P116" s="193"/>
      <c r="Q116" s="193"/>
      <c r="R116" s="193"/>
      <c r="S116" s="193"/>
      <c r="T116" s="193"/>
      <c r="U116" s="193"/>
      <c r="V116" s="193"/>
      <c r="W116" s="193"/>
      <c r="X116" s="193"/>
      <c r="Y116" s="193"/>
      <c r="Z116" s="193"/>
      <c r="AA116" s="193"/>
      <c r="AB116" s="193"/>
      <c r="AC116" s="193"/>
      <c r="AD116" s="193"/>
      <c r="AE116" s="193"/>
      <c r="AF116" s="193"/>
      <c r="AG116" s="193"/>
      <c r="AH116" s="193"/>
      <c r="AI116" s="193"/>
      <c r="AJ116" s="193"/>
      <c r="AK116" s="193"/>
      <c r="AL116" s="193"/>
      <c r="AM116" s="193"/>
      <c r="AN116" s="193"/>
      <c r="AO116" s="193"/>
      <c r="AP116" s="193"/>
      <c r="AQ116" s="193"/>
      <c r="AR116" s="193"/>
      <c r="AS116" s="193"/>
      <c r="AT116" s="193"/>
      <c r="AU116" s="193"/>
      <c r="AV116" s="193"/>
      <c r="AW116" s="193"/>
      <c r="AX116" s="193"/>
      <c r="AY116" s="193"/>
      <c r="AZ116" s="193"/>
      <c r="BA116" s="193"/>
      <c r="BB116" s="193"/>
      <c r="BC116" s="193"/>
      <c r="BD116" s="193"/>
      <c r="BE116" s="193"/>
      <c r="BF116" s="193"/>
      <c r="BG116" s="193"/>
      <c r="BH116" s="193"/>
      <c r="BI116" s="193"/>
      <c r="BJ116" s="193"/>
      <c r="BK116" s="193"/>
      <c r="BL116" s="193"/>
      <c r="BM116" s="193"/>
      <c r="BN116" s="193"/>
    </row>
    <row r="117" spans="1:66" x14ac:dyDescent="0.2">
      <c r="A117" s="193"/>
      <c r="B117" s="193"/>
      <c r="C117" s="193"/>
      <c r="D117" s="193"/>
      <c r="E117" s="193"/>
      <c r="F117" s="193"/>
      <c r="G117" s="193"/>
      <c r="H117" s="193"/>
      <c r="I117" s="193"/>
      <c r="J117" s="193"/>
      <c r="K117" s="193"/>
      <c r="L117" s="193"/>
      <c r="M117" s="193"/>
      <c r="N117" s="193"/>
      <c r="O117" s="193"/>
      <c r="P117" s="193"/>
      <c r="Q117" s="193"/>
      <c r="R117" s="193"/>
      <c r="S117" s="193"/>
      <c r="T117" s="193"/>
      <c r="U117" s="193"/>
      <c r="V117" s="193"/>
      <c r="W117" s="193"/>
      <c r="X117" s="193"/>
      <c r="Y117" s="193"/>
      <c r="Z117" s="193"/>
      <c r="AA117" s="193"/>
      <c r="AB117" s="193"/>
      <c r="AC117" s="193"/>
      <c r="AD117" s="193"/>
      <c r="AE117" s="193"/>
      <c r="AF117" s="193"/>
      <c r="AG117" s="193"/>
      <c r="AH117" s="193"/>
      <c r="AI117" s="193"/>
      <c r="AJ117" s="193"/>
      <c r="AK117" s="193"/>
      <c r="AL117" s="193"/>
      <c r="AM117" s="193"/>
      <c r="AN117" s="193"/>
      <c r="AO117" s="193"/>
      <c r="AP117" s="193"/>
      <c r="AQ117" s="193"/>
      <c r="AR117" s="193"/>
      <c r="AS117" s="193"/>
      <c r="AT117" s="193"/>
      <c r="AU117" s="193"/>
      <c r="AV117" s="193"/>
      <c r="AW117" s="193"/>
      <c r="AX117" s="193"/>
      <c r="AY117" s="193"/>
      <c r="AZ117" s="193"/>
      <c r="BA117" s="193"/>
      <c r="BB117" s="193"/>
      <c r="BC117" s="193"/>
      <c r="BD117" s="193"/>
      <c r="BE117" s="193"/>
      <c r="BF117" s="193"/>
      <c r="BG117" s="193"/>
      <c r="BH117" s="193"/>
      <c r="BI117" s="193"/>
      <c r="BJ117" s="193"/>
      <c r="BK117" s="193"/>
      <c r="BL117" s="193"/>
      <c r="BM117" s="193"/>
      <c r="BN117" s="193"/>
    </row>
    <row r="118" spans="1:66" x14ac:dyDescent="0.2">
      <c r="A118" s="193"/>
      <c r="B118" s="193"/>
      <c r="C118" s="193"/>
      <c r="D118" s="193"/>
      <c r="E118" s="193"/>
      <c r="F118" s="193"/>
      <c r="G118" s="193"/>
      <c r="H118" s="193"/>
      <c r="I118" s="193"/>
      <c r="J118" s="193"/>
      <c r="K118" s="193"/>
      <c r="L118" s="193"/>
      <c r="M118" s="193"/>
      <c r="N118" s="193"/>
      <c r="O118" s="193"/>
      <c r="P118" s="193"/>
      <c r="Q118" s="193"/>
      <c r="R118" s="193"/>
      <c r="S118" s="193"/>
      <c r="T118" s="193"/>
      <c r="U118" s="193"/>
      <c r="V118" s="193"/>
      <c r="W118" s="193"/>
      <c r="X118" s="193"/>
      <c r="Y118" s="193"/>
      <c r="Z118" s="193"/>
      <c r="AA118" s="193"/>
      <c r="AB118" s="193"/>
      <c r="AC118" s="193"/>
      <c r="AD118" s="193"/>
      <c r="AE118" s="193"/>
      <c r="AF118" s="193"/>
      <c r="AG118" s="193"/>
      <c r="AH118" s="193"/>
      <c r="AI118" s="193"/>
      <c r="AJ118" s="193"/>
      <c r="AK118" s="193"/>
      <c r="AL118" s="193"/>
      <c r="AM118" s="193"/>
      <c r="AN118" s="193"/>
      <c r="AO118" s="193"/>
      <c r="AP118" s="193"/>
      <c r="AQ118" s="193"/>
      <c r="AR118" s="193"/>
      <c r="AS118" s="193"/>
      <c r="AT118" s="193"/>
      <c r="AU118" s="193"/>
      <c r="AV118" s="193"/>
      <c r="AW118" s="193"/>
      <c r="AX118" s="193"/>
      <c r="AY118" s="193"/>
      <c r="AZ118" s="193"/>
      <c r="BA118" s="193"/>
      <c r="BB118" s="193"/>
      <c r="BC118" s="193"/>
      <c r="BD118" s="193"/>
      <c r="BE118" s="193"/>
      <c r="BF118" s="193"/>
      <c r="BG118" s="193"/>
      <c r="BH118" s="193"/>
      <c r="BI118" s="193"/>
      <c r="BJ118" s="193"/>
      <c r="BK118" s="193"/>
      <c r="BL118" s="193"/>
      <c r="BM118" s="193"/>
      <c r="BN118" s="193"/>
    </row>
    <row r="119" spans="1:66" x14ac:dyDescent="0.2">
      <c r="A119" s="193"/>
      <c r="B119" s="193"/>
      <c r="C119" s="193"/>
      <c r="D119" s="193"/>
      <c r="E119" s="193"/>
      <c r="F119" s="193"/>
      <c r="G119" s="193"/>
      <c r="H119" s="193"/>
      <c r="I119" s="193"/>
      <c r="J119" s="193"/>
      <c r="K119" s="193"/>
      <c r="L119" s="193"/>
      <c r="M119" s="193"/>
      <c r="N119" s="193"/>
      <c r="O119" s="193"/>
      <c r="P119" s="193"/>
      <c r="Q119" s="193"/>
      <c r="R119" s="193"/>
      <c r="S119" s="193"/>
      <c r="T119" s="193"/>
      <c r="U119" s="193"/>
      <c r="V119" s="193"/>
      <c r="W119" s="193"/>
      <c r="X119" s="193"/>
      <c r="Y119" s="193"/>
      <c r="Z119" s="193"/>
      <c r="AA119" s="193"/>
      <c r="AB119" s="193"/>
      <c r="AC119" s="193"/>
      <c r="AD119" s="193"/>
      <c r="AE119" s="193"/>
      <c r="AF119" s="193"/>
      <c r="AG119" s="193"/>
      <c r="AH119" s="193"/>
      <c r="AI119" s="193"/>
      <c r="AJ119" s="193"/>
      <c r="AK119" s="193"/>
      <c r="AL119" s="193"/>
      <c r="AM119" s="193"/>
      <c r="AN119" s="193"/>
      <c r="AO119" s="193"/>
      <c r="AP119" s="193"/>
      <c r="AQ119" s="193"/>
      <c r="AR119" s="193"/>
      <c r="AS119" s="193"/>
      <c r="AT119" s="193"/>
      <c r="AU119" s="193"/>
      <c r="AV119" s="193"/>
      <c r="AW119" s="193"/>
      <c r="AX119" s="193"/>
      <c r="AY119" s="193"/>
      <c r="AZ119" s="193"/>
      <c r="BA119" s="193"/>
      <c r="BB119" s="193"/>
      <c r="BC119" s="193"/>
      <c r="BD119" s="193"/>
      <c r="BE119" s="193"/>
      <c r="BF119" s="193"/>
      <c r="BG119" s="193"/>
      <c r="BH119" s="193"/>
      <c r="BI119" s="193"/>
      <c r="BJ119" s="193"/>
      <c r="BK119" s="193"/>
      <c r="BL119" s="193"/>
      <c r="BM119" s="193"/>
      <c r="BN119" s="193"/>
    </row>
    <row r="120" spans="1:66" x14ac:dyDescent="0.2">
      <c r="A120" s="193"/>
      <c r="B120" s="193"/>
      <c r="C120" s="193"/>
      <c r="D120" s="193"/>
      <c r="E120" s="193"/>
      <c r="F120" s="193"/>
      <c r="G120" s="193"/>
      <c r="H120" s="193"/>
      <c r="I120" s="193"/>
      <c r="J120" s="193"/>
      <c r="K120" s="193"/>
      <c r="L120" s="193"/>
      <c r="M120" s="193"/>
      <c r="N120" s="193"/>
      <c r="O120" s="193"/>
      <c r="P120" s="193"/>
      <c r="Q120" s="193"/>
      <c r="R120" s="193"/>
      <c r="S120" s="193"/>
      <c r="T120" s="193"/>
      <c r="U120" s="193"/>
      <c r="V120" s="193"/>
      <c r="W120" s="193"/>
      <c r="X120" s="193"/>
      <c r="Y120" s="193"/>
      <c r="Z120" s="193"/>
      <c r="AA120" s="193"/>
      <c r="AB120" s="193"/>
      <c r="AC120" s="193"/>
      <c r="AD120" s="193"/>
      <c r="AE120" s="193"/>
      <c r="AF120" s="193"/>
      <c r="AG120" s="193"/>
      <c r="AH120" s="193"/>
      <c r="AI120" s="193"/>
      <c r="AJ120" s="193"/>
      <c r="AK120" s="193"/>
      <c r="AL120" s="193"/>
      <c r="AM120" s="193"/>
      <c r="AN120" s="193"/>
      <c r="AO120" s="193"/>
      <c r="AP120" s="193"/>
      <c r="AQ120" s="193"/>
      <c r="AR120" s="193"/>
      <c r="AS120" s="193"/>
      <c r="AT120" s="193"/>
      <c r="AU120" s="193"/>
      <c r="AV120" s="193"/>
      <c r="AW120" s="193"/>
      <c r="AX120" s="193"/>
      <c r="AY120" s="193"/>
      <c r="AZ120" s="193"/>
      <c r="BA120" s="193"/>
      <c r="BB120" s="193"/>
      <c r="BC120" s="193"/>
      <c r="BD120" s="193"/>
      <c r="BE120" s="193"/>
      <c r="BF120" s="193"/>
      <c r="BG120" s="193"/>
      <c r="BH120" s="193"/>
      <c r="BI120" s="193"/>
      <c r="BJ120" s="193"/>
      <c r="BK120" s="193"/>
      <c r="BL120" s="193"/>
      <c r="BM120" s="193"/>
      <c r="BN120" s="193"/>
    </row>
    <row r="121" spans="1:66" x14ac:dyDescent="0.2">
      <c r="A121" s="193"/>
      <c r="B121" s="193"/>
      <c r="C121" s="193"/>
      <c r="D121" s="193"/>
      <c r="E121" s="193"/>
      <c r="F121" s="193"/>
      <c r="G121" s="193"/>
      <c r="H121" s="193"/>
      <c r="I121" s="193"/>
      <c r="J121" s="193"/>
      <c r="K121" s="193"/>
      <c r="L121" s="193"/>
      <c r="M121" s="193"/>
      <c r="N121" s="193"/>
      <c r="O121" s="193"/>
      <c r="P121" s="193"/>
      <c r="Q121" s="193"/>
      <c r="R121" s="193"/>
      <c r="S121" s="193"/>
      <c r="T121" s="193"/>
      <c r="U121" s="193"/>
      <c r="V121" s="193"/>
      <c r="W121" s="193"/>
      <c r="X121" s="193"/>
      <c r="Y121" s="193"/>
      <c r="Z121" s="193"/>
      <c r="AA121" s="193"/>
      <c r="AB121" s="193"/>
      <c r="AC121" s="193"/>
      <c r="AD121" s="193"/>
      <c r="AE121" s="193"/>
      <c r="AF121" s="193"/>
      <c r="AG121" s="193"/>
      <c r="AH121" s="193"/>
      <c r="AI121" s="193"/>
      <c r="AJ121" s="193"/>
      <c r="AK121" s="193"/>
      <c r="AL121" s="193"/>
      <c r="AM121" s="193"/>
      <c r="AN121" s="193"/>
      <c r="AO121" s="193"/>
      <c r="AP121" s="193"/>
      <c r="AQ121" s="193"/>
      <c r="AR121" s="193"/>
      <c r="AS121" s="193"/>
      <c r="AT121" s="193"/>
      <c r="AU121" s="193"/>
      <c r="AV121" s="193"/>
      <c r="AW121" s="193"/>
      <c r="AX121" s="193"/>
      <c r="AY121" s="193"/>
      <c r="AZ121" s="193"/>
      <c r="BA121" s="193"/>
      <c r="BB121" s="193"/>
      <c r="BC121" s="193"/>
      <c r="BD121" s="193"/>
      <c r="BE121" s="193"/>
      <c r="BF121" s="193"/>
      <c r="BG121" s="193"/>
      <c r="BH121" s="193"/>
      <c r="BI121" s="193"/>
      <c r="BJ121" s="193"/>
      <c r="BK121" s="193"/>
      <c r="BL121" s="193"/>
      <c r="BM121" s="193"/>
      <c r="BN121" s="193"/>
    </row>
    <row r="122" spans="1:66" x14ac:dyDescent="0.2">
      <c r="A122" s="193"/>
      <c r="B122" s="193"/>
      <c r="C122" s="193"/>
      <c r="D122" s="193"/>
      <c r="E122" s="193"/>
      <c r="F122" s="193"/>
      <c r="G122" s="193"/>
      <c r="H122" s="193"/>
      <c r="I122" s="193"/>
      <c r="J122" s="193"/>
      <c r="K122" s="193"/>
      <c r="L122" s="193"/>
      <c r="M122" s="193"/>
      <c r="N122" s="193"/>
      <c r="O122" s="193"/>
      <c r="P122" s="193"/>
      <c r="Q122" s="193"/>
      <c r="R122" s="193"/>
      <c r="S122" s="193"/>
      <c r="T122" s="193"/>
      <c r="U122" s="193"/>
      <c r="V122" s="193"/>
      <c r="W122" s="193"/>
      <c r="X122" s="193"/>
      <c r="Y122" s="193"/>
      <c r="Z122" s="193"/>
      <c r="AA122" s="193"/>
      <c r="AB122" s="193"/>
      <c r="AC122" s="193"/>
      <c r="AD122" s="193"/>
      <c r="AE122" s="193"/>
      <c r="AF122" s="193"/>
      <c r="AG122" s="193"/>
      <c r="AH122" s="193"/>
      <c r="AI122" s="193"/>
      <c r="AJ122" s="193"/>
      <c r="AK122" s="193"/>
      <c r="AL122" s="193"/>
      <c r="AM122" s="193"/>
      <c r="AN122" s="193"/>
      <c r="AO122" s="193"/>
      <c r="AP122" s="193"/>
      <c r="AQ122" s="193"/>
      <c r="AR122" s="193"/>
      <c r="AS122" s="193"/>
      <c r="AT122" s="193"/>
      <c r="AU122" s="193"/>
      <c r="AV122" s="193"/>
      <c r="AW122" s="193"/>
      <c r="AX122" s="193"/>
      <c r="AY122" s="193"/>
      <c r="AZ122" s="193"/>
      <c r="BA122" s="193"/>
      <c r="BB122" s="193"/>
      <c r="BC122" s="193"/>
      <c r="BD122" s="193"/>
      <c r="BE122" s="193"/>
      <c r="BF122" s="193"/>
      <c r="BG122" s="193"/>
      <c r="BH122" s="193"/>
      <c r="BI122" s="193"/>
      <c r="BJ122" s="193"/>
      <c r="BK122" s="193"/>
      <c r="BL122" s="193"/>
      <c r="BM122" s="193"/>
      <c r="BN122" s="193"/>
    </row>
    <row r="123" spans="1:66" x14ac:dyDescent="0.2">
      <c r="A123" s="193"/>
      <c r="B123" s="193"/>
      <c r="C123" s="193"/>
      <c r="D123" s="193"/>
      <c r="E123" s="193"/>
      <c r="F123" s="193"/>
      <c r="G123" s="193"/>
      <c r="H123" s="193"/>
      <c r="I123" s="193"/>
      <c r="J123" s="193"/>
      <c r="K123" s="193"/>
      <c r="L123" s="193"/>
      <c r="M123" s="193"/>
      <c r="N123" s="193"/>
      <c r="O123" s="193"/>
      <c r="P123" s="193"/>
      <c r="Q123" s="193"/>
      <c r="R123" s="193"/>
      <c r="S123" s="193"/>
      <c r="T123" s="193"/>
      <c r="U123" s="193"/>
      <c r="V123" s="193"/>
      <c r="W123" s="193"/>
      <c r="X123" s="193"/>
      <c r="Y123" s="193"/>
      <c r="Z123" s="193"/>
      <c r="AA123" s="193"/>
      <c r="AB123" s="193"/>
      <c r="AC123" s="193"/>
      <c r="AD123" s="193"/>
      <c r="AE123" s="193"/>
      <c r="AF123" s="193"/>
      <c r="AG123" s="193"/>
      <c r="AH123" s="193"/>
      <c r="AI123" s="193"/>
      <c r="AJ123" s="193"/>
      <c r="AK123" s="193"/>
      <c r="AL123" s="193"/>
      <c r="AM123" s="193"/>
      <c r="AN123" s="193"/>
      <c r="AO123" s="193"/>
      <c r="AP123" s="193"/>
      <c r="AQ123" s="193"/>
      <c r="AR123" s="193"/>
      <c r="AS123" s="193"/>
      <c r="AT123" s="193"/>
      <c r="AU123" s="193"/>
      <c r="AV123" s="193"/>
      <c r="AW123" s="193"/>
      <c r="AX123" s="193"/>
      <c r="AY123" s="193"/>
      <c r="AZ123" s="193"/>
      <c r="BA123" s="193"/>
      <c r="BB123" s="193"/>
      <c r="BC123" s="193"/>
      <c r="BD123" s="193"/>
      <c r="BE123" s="193"/>
      <c r="BF123" s="193"/>
      <c r="BG123" s="193"/>
      <c r="BH123" s="193"/>
      <c r="BI123" s="193"/>
      <c r="BJ123" s="193"/>
      <c r="BK123" s="193"/>
      <c r="BL123" s="193"/>
      <c r="BM123" s="193"/>
      <c r="BN123" s="193"/>
    </row>
    <row r="124" spans="1:66" x14ac:dyDescent="0.2">
      <c r="A124" s="193"/>
      <c r="B124" s="193"/>
      <c r="C124" s="193"/>
      <c r="D124" s="193"/>
      <c r="E124" s="193"/>
      <c r="F124" s="193"/>
      <c r="G124" s="193"/>
      <c r="H124" s="193"/>
      <c r="I124" s="193"/>
      <c r="J124" s="193"/>
      <c r="K124" s="193"/>
      <c r="L124" s="193"/>
      <c r="M124" s="193"/>
      <c r="N124" s="193"/>
      <c r="O124" s="193"/>
      <c r="P124" s="193"/>
      <c r="Q124" s="193"/>
      <c r="R124" s="193"/>
      <c r="S124" s="193"/>
      <c r="T124" s="193"/>
      <c r="U124" s="193"/>
      <c r="V124" s="193"/>
      <c r="W124" s="193"/>
      <c r="X124" s="193"/>
      <c r="Y124" s="193"/>
      <c r="Z124" s="193"/>
      <c r="AA124" s="193"/>
      <c r="AB124" s="193"/>
      <c r="AC124" s="193"/>
      <c r="AD124" s="193"/>
      <c r="AE124" s="193"/>
      <c r="AF124" s="193"/>
      <c r="AG124" s="193"/>
      <c r="AH124" s="193"/>
      <c r="AI124" s="193"/>
      <c r="AJ124" s="193"/>
      <c r="AK124" s="193"/>
      <c r="AL124" s="193"/>
      <c r="AM124" s="193"/>
      <c r="AN124" s="193"/>
      <c r="AO124" s="193"/>
      <c r="AP124" s="193"/>
      <c r="AQ124" s="193"/>
      <c r="AR124" s="193"/>
      <c r="AS124" s="193"/>
      <c r="AT124" s="193"/>
      <c r="AU124" s="193"/>
      <c r="AV124" s="193"/>
      <c r="AW124" s="193"/>
      <c r="AX124" s="193"/>
      <c r="AY124" s="193"/>
      <c r="AZ124" s="193"/>
      <c r="BA124" s="193"/>
      <c r="BB124" s="193"/>
      <c r="BC124" s="193"/>
      <c r="BD124" s="193"/>
      <c r="BE124" s="193"/>
      <c r="BF124" s="193"/>
      <c r="BG124" s="193"/>
      <c r="BH124" s="193"/>
      <c r="BI124" s="193"/>
      <c r="BJ124" s="193"/>
      <c r="BK124" s="193"/>
      <c r="BL124" s="193"/>
      <c r="BM124" s="193"/>
      <c r="BN124" s="193"/>
    </row>
    <row r="125" spans="1:66" x14ac:dyDescent="0.2">
      <c r="A125" s="193"/>
      <c r="B125" s="193"/>
      <c r="C125" s="193"/>
      <c r="D125" s="193"/>
      <c r="E125" s="193"/>
      <c r="F125" s="193"/>
      <c r="G125" s="193"/>
      <c r="H125" s="193"/>
      <c r="I125" s="193"/>
      <c r="J125" s="193"/>
      <c r="K125" s="193"/>
      <c r="L125" s="193"/>
      <c r="M125" s="193"/>
      <c r="N125" s="193"/>
      <c r="O125" s="193"/>
      <c r="P125" s="193"/>
      <c r="Q125" s="193"/>
      <c r="R125" s="193"/>
      <c r="S125" s="193"/>
      <c r="T125" s="193"/>
      <c r="U125" s="193"/>
      <c r="V125" s="193"/>
      <c r="W125" s="193"/>
      <c r="X125" s="193"/>
      <c r="Y125" s="193"/>
      <c r="Z125" s="193"/>
      <c r="AA125" s="193"/>
      <c r="AB125" s="193"/>
      <c r="AC125" s="193"/>
      <c r="AD125" s="193"/>
      <c r="AE125" s="193"/>
      <c r="AF125" s="193"/>
      <c r="AG125" s="193"/>
      <c r="AH125" s="193"/>
      <c r="AI125" s="193"/>
      <c r="AJ125" s="193"/>
      <c r="AK125" s="193"/>
      <c r="AL125" s="193"/>
      <c r="AM125" s="193"/>
      <c r="AN125" s="193"/>
      <c r="AO125" s="193"/>
      <c r="AP125" s="193"/>
      <c r="AQ125" s="193"/>
      <c r="AR125" s="193"/>
      <c r="AS125" s="193"/>
      <c r="AT125" s="193"/>
      <c r="AU125" s="193"/>
      <c r="AV125" s="193"/>
      <c r="AW125" s="193"/>
      <c r="AX125" s="193"/>
      <c r="AY125" s="193"/>
      <c r="AZ125" s="193"/>
      <c r="BA125" s="193"/>
      <c r="BB125" s="193"/>
      <c r="BC125" s="193"/>
      <c r="BD125" s="193"/>
      <c r="BE125" s="193"/>
      <c r="BF125" s="193"/>
      <c r="BG125" s="193"/>
      <c r="BH125" s="193"/>
      <c r="BI125" s="193"/>
      <c r="BJ125" s="193"/>
      <c r="BK125" s="193"/>
      <c r="BL125" s="193"/>
      <c r="BM125" s="193"/>
      <c r="BN125" s="193"/>
    </row>
    <row r="126" spans="1:66" x14ac:dyDescent="0.2">
      <c r="A126" s="193"/>
      <c r="B126" s="193"/>
      <c r="C126" s="193"/>
      <c r="D126" s="193"/>
      <c r="E126" s="193"/>
      <c r="F126" s="193"/>
      <c r="G126" s="193"/>
      <c r="H126" s="193"/>
      <c r="I126" s="193"/>
      <c r="J126" s="193"/>
      <c r="K126" s="193"/>
      <c r="L126" s="193"/>
      <c r="M126" s="193"/>
      <c r="N126" s="193"/>
      <c r="O126" s="193"/>
      <c r="P126" s="193"/>
      <c r="Q126" s="193"/>
      <c r="R126" s="193"/>
      <c r="S126" s="193"/>
      <c r="T126" s="193"/>
      <c r="U126" s="193"/>
      <c r="V126" s="193"/>
      <c r="W126" s="193"/>
      <c r="X126" s="193"/>
      <c r="Y126" s="193"/>
      <c r="Z126" s="193"/>
      <c r="AA126" s="193"/>
      <c r="AB126" s="193"/>
      <c r="AC126" s="193"/>
      <c r="AD126" s="193"/>
      <c r="AE126" s="193"/>
      <c r="AF126" s="193"/>
      <c r="AG126" s="193"/>
      <c r="AH126" s="193"/>
      <c r="AI126" s="193"/>
      <c r="AJ126" s="193"/>
      <c r="AK126" s="193"/>
      <c r="AL126" s="193"/>
      <c r="AM126" s="193"/>
      <c r="AN126" s="193"/>
      <c r="AO126" s="193"/>
      <c r="AP126" s="193"/>
      <c r="AQ126" s="193"/>
      <c r="AR126" s="193"/>
      <c r="AS126" s="193"/>
      <c r="AT126" s="193"/>
      <c r="AU126" s="193"/>
      <c r="AV126" s="193"/>
      <c r="AW126" s="193"/>
      <c r="AX126" s="193"/>
      <c r="AY126" s="193"/>
      <c r="AZ126" s="193"/>
      <c r="BA126" s="193"/>
      <c r="BB126" s="193"/>
      <c r="BC126" s="193"/>
      <c r="BD126" s="193"/>
      <c r="BE126" s="193"/>
      <c r="BF126" s="193"/>
      <c r="BG126" s="193"/>
      <c r="BH126" s="193"/>
      <c r="BI126" s="193"/>
      <c r="BJ126" s="193"/>
      <c r="BK126" s="193"/>
      <c r="BL126" s="193"/>
      <c r="BM126" s="193"/>
      <c r="BN126" s="193"/>
    </row>
    <row r="127" spans="1:66" x14ac:dyDescent="0.2">
      <c r="A127" s="193"/>
      <c r="B127" s="193"/>
      <c r="C127" s="193"/>
      <c r="D127" s="193"/>
      <c r="E127" s="193"/>
      <c r="F127" s="193"/>
      <c r="G127" s="193"/>
      <c r="H127" s="193"/>
      <c r="I127" s="193"/>
      <c r="J127" s="193"/>
      <c r="K127" s="193"/>
      <c r="L127" s="193"/>
      <c r="M127" s="193"/>
      <c r="N127" s="193"/>
      <c r="O127" s="193"/>
      <c r="P127" s="193"/>
      <c r="Q127" s="193"/>
      <c r="R127" s="193"/>
      <c r="S127" s="193"/>
      <c r="T127" s="193"/>
      <c r="U127" s="193"/>
      <c r="V127" s="193"/>
      <c r="W127" s="193"/>
      <c r="X127" s="193"/>
      <c r="Y127" s="193"/>
      <c r="Z127" s="193"/>
      <c r="AA127" s="193"/>
      <c r="AB127" s="193"/>
      <c r="AC127" s="193"/>
      <c r="AD127" s="193"/>
      <c r="AE127" s="193"/>
      <c r="AF127" s="193"/>
      <c r="AG127" s="193"/>
      <c r="AH127" s="193"/>
      <c r="AI127" s="193"/>
      <c r="AJ127" s="193"/>
      <c r="AK127" s="193"/>
      <c r="AL127" s="193"/>
      <c r="AM127" s="193"/>
      <c r="AN127" s="193"/>
      <c r="AO127" s="193"/>
      <c r="AP127" s="193"/>
      <c r="AQ127" s="193"/>
      <c r="AR127" s="193"/>
      <c r="AS127" s="193"/>
      <c r="AT127" s="193"/>
      <c r="AU127" s="193"/>
      <c r="AV127" s="193"/>
      <c r="AW127" s="193"/>
      <c r="AX127" s="193"/>
      <c r="AY127" s="193"/>
      <c r="AZ127" s="193"/>
      <c r="BA127" s="193"/>
      <c r="BB127" s="193"/>
      <c r="BC127" s="193"/>
      <c r="BD127" s="193"/>
      <c r="BE127" s="193"/>
      <c r="BF127" s="193"/>
      <c r="BG127" s="193"/>
      <c r="BH127" s="193"/>
      <c r="BI127" s="193"/>
      <c r="BJ127" s="193"/>
      <c r="BK127" s="193"/>
      <c r="BL127" s="193"/>
      <c r="BM127" s="193"/>
      <c r="BN127" s="193"/>
    </row>
    <row r="128" spans="1:66" x14ac:dyDescent="0.2">
      <c r="A128" s="193"/>
      <c r="B128" s="193"/>
      <c r="C128" s="193"/>
      <c r="D128" s="193"/>
      <c r="E128" s="193"/>
      <c r="F128" s="193"/>
      <c r="G128" s="193"/>
      <c r="H128" s="193"/>
      <c r="I128" s="193"/>
      <c r="J128" s="193"/>
      <c r="K128" s="193"/>
      <c r="L128" s="193"/>
      <c r="M128" s="193"/>
      <c r="N128" s="193"/>
      <c r="O128" s="193"/>
      <c r="P128" s="193"/>
      <c r="Q128" s="193"/>
      <c r="R128" s="193"/>
      <c r="S128" s="193"/>
      <c r="T128" s="193"/>
      <c r="U128" s="193"/>
      <c r="V128" s="193"/>
      <c r="W128" s="193"/>
      <c r="X128" s="193"/>
      <c r="Y128" s="193"/>
      <c r="Z128" s="193"/>
      <c r="AA128" s="193"/>
      <c r="AB128" s="193"/>
      <c r="AC128" s="193"/>
      <c r="AD128" s="193"/>
      <c r="AE128" s="193"/>
      <c r="AF128" s="193"/>
      <c r="AG128" s="193"/>
      <c r="AH128" s="193"/>
      <c r="AI128" s="193"/>
      <c r="AJ128" s="193"/>
      <c r="AK128" s="193"/>
      <c r="AL128" s="193"/>
      <c r="AM128" s="193"/>
      <c r="AN128" s="193"/>
      <c r="AO128" s="193"/>
      <c r="AP128" s="193"/>
      <c r="AQ128" s="193"/>
      <c r="AR128" s="193"/>
      <c r="AS128" s="193"/>
      <c r="AT128" s="193"/>
      <c r="AU128" s="193"/>
      <c r="AV128" s="193"/>
      <c r="AW128" s="193"/>
      <c r="AX128" s="193"/>
      <c r="AY128" s="193"/>
      <c r="AZ128" s="193"/>
      <c r="BA128" s="193"/>
      <c r="BB128" s="193"/>
      <c r="BC128" s="193"/>
      <c r="BD128" s="193"/>
      <c r="BE128" s="193"/>
      <c r="BF128" s="193"/>
      <c r="BG128" s="193"/>
      <c r="BH128" s="193"/>
      <c r="BI128" s="193"/>
      <c r="BJ128" s="193"/>
      <c r="BK128" s="193"/>
      <c r="BL128" s="193"/>
      <c r="BM128" s="193"/>
      <c r="BN128" s="193"/>
    </row>
    <row r="129" spans="1:66" x14ac:dyDescent="0.2">
      <c r="A129" s="193"/>
      <c r="B129" s="193"/>
      <c r="C129" s="193"/>
      <c r="D129" s="193"/>
      <c r="E129" s="193"/>
      <c r="F129" s="193"/>
      <c r="G129" s="193"/>
      <c r="H129" s="193"/>
      <c r="I129" s="193"/>
      <c r="J129" s="193"/>
      <c r="K129" s="193"/>
      <c r="L129" s="193"/>
      <c r="M129" s="193"/>
      <c r="N129" s="193"/>
      <c r="O129" s="193"/>
      <c r="P129" s="193"/>
      <c r="Q129" s="193"/>
      <c r="R129" s="193"/>
      <c r="S129" s="193"/>
      <c r="T129" s="193"/>
      <c r="U129" s="193"/>
      <c r="V129" s="193"/>
      <c r="W129" s="193"/>
      <c r="X129" s="193"/>
      <c r="Y129" s="193"/>
      <c r="Z129" s="193"/>
      <c r="AA129" s="193"/>
      <c r="AB129" s="193"/>
      <c r="AC129" s="193"/>
      <c r="AD129" s="193"/>
      <c r="AE129" s="193"/>
      <c r="AF129" s="193"/>
      <c r="AG129" s="193"/>
      <c r="AH129" s="193"/>
      <c r="AI129" s="193"/>
      <c r="AJ129" s="193"/>
      <c r="AK129" s="193"/>
      <c r="AL129" s="193"/>
      <c r="AM129" s="193"/>
      <c r="AN129" s="193"/>
      <c r="AO129" s="193"/>
      <c r="AP129" s="193"/>
      <c r="AQ129" s="193"/>
      <c r="AR129" s="193"/>
      <c r="AS129" s="193"/>
      <c r="AT129" s="193"/>
      <c r="AU129" s="193"/>
      <c r="AV129" s="193"/>
      <c r="AW129" s="193"/>
      <c r="AX129" s="193"/>
      <c r="AY129" s="193"/>
      <c r="AZ129" s="193"/>
      <c r="BA129" s="193"/>
      <c r="BB129" s="193"/>
      <c r="BC129" s="193"/>
      <c r="BD129" s="193"/>
      <c r="BE129" s="193"/>
      <c r="BF129" s="193"/>
      <c r="BG129" s="193"/>
      <c r="BH129" s="193"/>
      <c r="BI129" s="193"/>
      <c r="BJ129" s="193"/>
      <c r="BK129" s="193"/>
      <c r="BL129" s="193"/>
      <c r="BM129" s="193"/>
      <c r="BN129" s="193"/>
    </row>
    <row r="130" spans="1:66" x14ac:dyDescent="0.2">
      <c r="A130" s="193"/>
      <c r="B130" s="193"/>
      <c r="C130" s="193"/>
      <c r="D130" s="193"/>
      <c r="E130" s="193"/>
      <c r="F130" s="193"/>
      <c r="G130" s="193"/>
      <c r="H130" s="193"/>
      <c r="I130" s="193"/>
      <c r="J130" s="193"/>
      <c r="K130" s="193"/>
      <c r="L130" s="193"/>
      <c r="M130" s="193"/>
      <c r="N130" s="193"/>
      <c r="O130" s="193"/>
      <c r="P130" s="193"/>
      <c r="Q130" s="193"/>
      <c r="R130" s="193"/>
      <c r="S130" s="193"/>
      <c r="T130" s="193"/>
      <c r="U130" s="193"/>
      <c r="V130" s="193"/>
      <c r="W130" s="193"/>
      <c r="X130" s="193"/>
      <c r="Y130" s="193"/>
      <c r="Z130" s="193"/>
      <c r="AA130" s="193"/>
      <c r="AB130" s="193"/>
      <c r="AC130" s="193"/>
      <c r="AD130" s="193"/>
      <c r="AE130" s="193"/>
      <c r="AF130" s="193"/>
      <c r="AG130" s="193"/>
      <c r="AH130" s="193"/>
      <c r="AI130" s="193"/>
      <c r="AJ130" s="193"/>
      <c r="AK130" s="193"/>
      <c r="AL130" s="193"/>
      <c r="AM130" s="193"/>
      <c r="AN130" s="193"/>
      <c r="AO130" s="193"/>
      <c r="AP130" s="193"/>
      <c r="AQ130" s="193"/>
      <c r="AR130" s="193"/>
      <c r="AS130" s="193"/>
      <c r="AT130" s="193"/>
      <c r="AU130" s="193"/>
      <c r="AV130" s="193"/>
      <c r="AW130" s="193"/>
      <c r="AX130" s="193"/>
      <c r="AY130" s="193"/>
      <c r="AZ130" s="193"/>
      <c r="BA130" s="193"/>
      <c r="BB130" s="193"/>
      <c r="BC130" s="193"/>
      <c r="BD130" s="193"/>
      <c r="BE130" s="193"/>
      <c r="BF130" s="193"/>
      <c r="BG130" s="193"/>
      <c r="BH130" s="193"/>
      <c r="BI130" s="193"/>
      <c r="BJ130" s="193"/>
      <c r="BK130" s="193"/>
      <c r="BL130" s="193"/>
      <c r="BM130" s="193"/>
      <c r="BN130" s="193"/>
    </row>
    <row r="131" spans="1:66" x14ac:dyDescent="0.2">
      <c r="A131" s="193"/>
      <c r="B131" s="193"/>
      <c r="C131" s="193"/>
      <c r="D131" s="193"/>
      <c r="E131" s="193"/>
      <c r="F131" s="193"/>
      <c r="G131" s="193"/>
      <c r="H131" s="193"/>
      <c r="I131" s="193"/>
      <c r="J131" s="193"/>
      <c r="K131" s="193"/>
      <c r="L131" s="193"/>
      <c r="M131" s="193"/>
      <c r="N131" s="193"/>
      <c r="O131" s="193"/>
      <c r="P131" s="193"/>
      <c r="Q131" s="193"/>
      <c r="R131" s="193"/>
      <c r="S131" s="193"/>
      <c r="T131" s="193"/>
      <c r="U131" s="193"/>
      <c r="V131" s="193"/>
      <c r="W131" s="193"/>
      <c r="X131" s="193"/>
      <c r="Y131" s="193"/>
      <c r="Z131" s="193"/>
      <c r="AA131" s="193"/>
      <c r="AB131" s="193"/>
      <c r="AC131" s="193"/>
      <c r="AD131" s="193"/>
      <c r="AE131" s="193"/>
      <c r="AF131" s="193"/>
      <c r="AG131" s="193"/>
      <c r="AH131" s="193"/>
      <c r="AI131" s="193"/>
      <c r="AJ131" s="193"/>
      <c r="AK131" s="193"/>
      <c r="AL131" s="193"/>
      <c r="AM131" s="193"/>
      <c r="AN131" s="193"/>
      <c r="AO131" s="193"/>
      <c r="AP131" s="193"/>
      <c r="AQ131" s="193"/>
      <c r="AR131" s="193"/>
      <c r="AS131" s="193"/>
      <c r="AT131" s="193"/>
      <c r="AU131" s="193"/>
      <c r="AV131" s="193"/>
      <c r="AW131" s="193"/>
      <c r="AX131" s="193"/>
      <c r="AY131" s="193"/>
      <c r="AZ131" s="193"/>
      <c r="BA131" s="193"/>
      <c r="BB131" s="193"/>
      <c r="BC131" s="193"/>
      <c r="BD131" s="193"/>
      <c r="BE131" s="193"/>
      <c r="BF131" s="193"/>
      <c r="BG131" s="193"/>
      <c r="BH131" s="193"/>
      <c r="BI131" s="193"/>
      <c r="BJ131" s="193"/>
      <c r="BK131" s="193"/>
      <c r="BL131" s="193"/>
      <c r="BM131" s="193"/>
      <c r="BN131" s="193"/>
    </row>
    <row r="132" spans="1:66" x14ac:dyDescent="0.2">
      <c r="A132" s="193"/>
      <c r="B132" s="193"/>
      <c r="C132" s="193"/>
      <c r="D132" s="193"/>
      <c r="E132" s="193"/>
      <c r="F132" s="193"/>
      <c r="G132" s="193"/>
      <c r="H132" s="193"/>
      <c r="I132" s="193"/>
      <c r="J132" s="193"/>
      <c r="K132" s="193"/>
      <c r="L132" s="193"/>
      <c r="M132" s="193"/>
      <c r="N132" s="193"/>
      <c r="O132" s="193"/>
      <c r="P132" s="193"/>
      <c r="Q132" s="193"/>
      <c r="R132" s="193"/>
      <c r="S132" s="193"/>
      <c r="T132" s="193"/>
      <c r="U132" s="193"/>
      <c r="V132" s="193"/>
      <c r="W132" s="193"/>
      <c r="X132" s="193"/>
      <c r="Y132" s="193"/>
      <c r="Z132" s="193"/>
      <c r="AA132" s="193"/>
      <c r="AB132" s="193"/>
      <c r="AC132" s="193"/>
      <c r="AD132" s="193"/>
      <c r="AE132" s="193"/>
      <c r="AF132" s="193"/>
      <c r="AG132" s="193"/>
      <c r="AH132" s="193"/>
      <c r="AI132" s="193"/>
      <c r="AJ132" s="193"/>
      <c r="AK132" s="193"/>
      <c r="AL132" s="193"/>
      <c r="AM132" s="193"/>
      <c r="AN132" s="193"/>
      <c r="AO132" s="193"/>
      <c r="AP132" s="193"/>
      <c r="AQ132" s="193"/>
      <c r="AR132" s="193"/>
      <c r="AS132" s="193"/>
      <c r="AT132" s="193"/>
      <c r="AU132" s="193"/>
      <c r="AV132" s="193"/>
      <c r="AW132" s="193"/>
      <c r="AX132" s="193"/>
      <c r="AY132" s="193"/>
      <c r="AZ132" s="193"/>
      <c r="BA132" s="193"/>
      <c r="BB132" s="193"/>
      <c r="BC132" s="193"/>
      <c r="BD132" s="193"/>
      <c r="BE132" s="193"/>
      <c r="BF132" s="193"/>
      <c r="BG132" s="193"/>
      <c r="BH132" s="193"/>
      <c r="BI132" s="193"/>
      <c r="BJ132" s="193"/>
      <c r="BK132" s="193"/>
      <c r="BL132" s="193"/>
      <c r="BM132" s="193"/>
      <c r="BN132" s="193"/>
    </row>
    <row r="133" spans="1:66" x14ac:dyDescent="0.2">
      <c r="A133" s="193"/>
      <c r="B133" s="193"/>
      <c r="C133" s="193"/>
      <c r="D133" s="193"/>
      <c r="E133" s="193"/>
      <c r="F133" s="193"/>
      <c r="G133" s="193"/>
      <c r="H133" s="193"/>
      <c r="I133" s="193"/>
      <c r="J133" s="193"/>
      <c r="K133" s="193"/>
      <c r="L133" s="193"/>
      <c r="M133" s="193"/>
      <c r="N133" s="193"/>
      <c r="O133" s="193"/>
      <c r="P133" s="193"/>
      <c r="Q133" s="193"/>
      <c r="R133" s="193"/>
      <c r="S133" s="193"/>
      <c r="T133" s="193"/>
      <c r="U133" s="193"/>
      <c r="V133" s="193"/>
      <c r="W133" s="193"/>
      <c r="X133" s="193"/>
      <c r="Y133" s="193"/>
      <c r="Z133" s="193"/>
      <c r="AA133" s="193"/>
      <c r="AB133" s="193"/>
      <c r="AC133" s="193"/>
      <c r="AD133" s="193"/>
      <c r="AE133" s="193"/>
      <c r="AF133" s="193"/>
      <c r="AG133" s="193"/>
      <c r="AH133" s="193"/>
      <c r="AI133" s="193"/>
      <c r="AJ133" s="193"/>
      <c r="AK133" s="193"/>
      <c r="AL133" s="193"/>
      <c r="AM133" s="193"/>
      <c r="AN133" s="193"/>
      <c r="AO133" s="193"/>
      <c r="AP133" s="193"/>
      <c r="AQ133" s="193"/>
      <c r="AR133" s="193"/>
      <c r="AS133" s="193"/>
      <c r="AT133" s="193"/>
      <c r="AU133" s="193"/>
      <c r="AV133" s="193"/>
      <c r="AW133" s="193"/>
      <c r="AX133" s="193"/>
      <c r="AY133" s="193"/>
      <c r="AZ133" s="193"/>
      <c r="BA133" s="193"/>
      <c r="BB133" s="193"/>
      <c r="BC133" s="193"/>
      <c r="BD133" s="193"/>
      <c r="BE133" s="193"/>
      <c r="BF133" s="193"/>
      <c r="BG133" s="193"/>
      <c r="BH133" s="193"/>
      <c r="BI133" s="193"/>
      <c r="BJ133" s="193"/>
      <c r="BK133" s="193"/>
      <c r="BL133" s="193"/>
      <c r="BM133" s="193"/>
      <c r="BN133" s="193"/>
    </row>
    <row r="134" spans="1:66" x14ac:dyDescent="0.2">
      <c r="A134" s="193"/>
      <c r="B134" s="193"/>
      <c r="C134" s="193"/>
      <c r="D134" s="193"/>
      <c r="E134" s="193"/>
      <c r="F134" s="193"/>
      <c r="G134" s="193"/>
      <c r="H134" s="193"/>
      <c r="I134" s="193"/>
      <c r="J134" s="193"/>
      <c r="K134" s="193"/>
      <c r="L134" s="193"/>
      <c r="M134" s="193"/>
      <c r="N134" s="193"/>
      <c r="O134" s="193"/>
      <c r="P134" s="193"/>
      <c r="Q134" s="193"/>
      <c r="R134" s="193"/>
      <c r="S134" s="193"/>
      <c r="T134" s="193"/>
      <c r="U134" s="193"/>
      <c r="V134" s="193"/>
      <c r="W134" s="193"/>
      <c r="X134" s="193"/>
      <c r="Y134" s="193"/>
      <c r="Z134" s="193"/>
      <c r="AA134" s="193"/>
      <c r="AB134" s="193"/>
      <c r="AC134" s="193"/>
      <c r="AD134" s="193"/>
      <c r="AE134" s="193"/>
      <c r="AF134" s="193"/>
      <c r="AG134" s="193"/>
      <c r="AH134" s="193"/>
      <c r="AI134" s="193"/>
      <c r="AJ134" s="193"/>
      <c r="AK134" s="193"/>
      <c r="AL134" s="193"/>
      <c r="AM134" s="193"/>
      <c r="AN134" s="193"/>
      <c r="AO134" s="193"/>
      <c r="AP134" s="193"/>
      <c r="AQ134" s="193"/>
      <c r="AR134" s="193"/>
      <c r="AS134" s="193"/>
      <c r="AT134" s="193"/>
      <c r="AU134" s="193"/>
      <c r="AV134" s="193"/>
      <c r="AW134" s="193"/>
      <c r="AX134" s="193"/>
      <c r="AY134" s="193"/>
      <c r="AZ134" s="193"/>
      <c r="BA134" s="193"/>
      <c r="BB134" s="193"/>
      <c r="BC134" s="193"/>
      <c r="BD134" s="193"/>
      <c r="BE134" s="193"/>
      <c r="BF134" s="193"/>
      <c r="BG134" s="193"/>
      <c r="BH134" s="193"/>
      <c r="BI134" s="193"/>
      <c r="BJ134" s="193"/>
      <c r="BK134" s="193"/>
      <c r="BL134" s="193"/>
      <c r="BM134" s="193"/>
      <c r="BN134" s="193"/>
    </row>
    <row r="135" spans="1:66" x14ac:dyDescent="0.2">
      <c r="A135" s="193"/>
      <c r="B135" s="193"/>
      <c r="C135" s="193"/>
      <c r="D135" s="193"/>
      <c r="E135" s="193"/>
      <c r="F135" s="193"/>
      <c r="G135" s="193"/>
      <c r="H135" s="193"/>
      <c r="I135" s="193"/>
      <c r="J135" s="193"/>
      <c r="K135" s="193"/>
      <c r="L135" s="193"/>
      <c r="M135" s="193"/>
      <c r="N135" s="193"/>
      <c r="O135" s="193"/>
      <c r="P135" s="193"/>
      <c r="Q135" s="193"/>
      <c r="R135" s="193"/>
      <c r="S135" s="193"/>
      <c r="T135" s="193"/>
      <c r="U135" s="193"/>
      <c r="V135" s="193"/>
      <c r="W135" s="193"/>
      <c r="X135" s="193"/>
      <c r="Y135" s="193"/>
      <c r="Z135" s="193"/>
      <c r="AA135" s="193"/>
      <c r="AB135" s="193"/>
      <c r="AC135" s="193"/>
      <c r="AD135" s="193"/>
      <c r="AE135" s="193"/>
      <c r="AF135" s="193"/>
      <c r="AG135" s="193"/>
      <c r="AH135" s="193"/>
      <c r="AI135" s="193"/>
      <c r="AJ135" s="193"/>
      <c r="AK135" s="193"/>
      <c r="AL135" s="193"/>
      <c r="AM135" s="193"/>
      <c r="AN135" s="193"/>
      <c r="AO135" s="193"/>
      <c r="AP135" s="193"/>
      <c r="AQ135" s="193"/>
      <c r="AR135" s="193"/>
      <c r="AS135" s="193"/>
      <c r="AT135" s="193"/>
      <c r="AU135" s="193"/>
      <c r="AV135" s="193"/>
      <c r="AW135" s="193"/>
      <c r="AX135" s="193"/>
      <c r="AY135" s="193"/>
      <c r="AZ135" s="193"/>
      <c r="BA135" s="193"/>
      <c r="BB135" s="193"/>
      <c r="BC135" s="193"/>
      <c r="BD135" s="193"/>
      <c r="BE135" s="193"/>
      <c r="BF135" s="193"/>
      <c r="BG135" s="193"/>
      <c r="BH135" s="193"/>
      <c r="BI135" s="193"/>
      <c r="BJ135" s="193"/>
      <c r="BK135" s="193"/>
      <c r="BL135" s="193"/>
      <c r="BM135" s="193"/>
      <c r="BN135" s="193"/>
    </row>
    <row r="136" spans="1:66" x14ac:dyDescent="0.2">
      <c r="A136" s="193"/>
      <c r="B136" s="193"/>
      <c r="C136" s="193"/>
      <c r="D136" s="193"/>
      <c r="E136" s="193"/>
      <c r="F136" s="193"/>
      <c r="G136" s="193"/>
      <c r="H136" s="193"/>
      <c r="I136" s="193"/>
      <c r="J136" s="193"/>
      <c r="K136" s="193"/>
      <c r="L136" s="193"/>
      <c r="M136" s="193"/>
      <c r="N136" s="193"/>
      <c r="O136" s="193"/>
      <c r="P136" s="193"/>
      <c r="Q136" s="193"/>
      <c r="R136" s="193"/>
      <c r="S136" s="193"/>
      <c r="T136" s="193"/>
      <c r="U136" s="193"/>
      <c r="V136" s="193"/>
      <c r="W136" s="193"/>
      <c r="X136" s="193"/>
      <c r="Y136" s="193"/>
      <c r="Z136" s="193"/>
      <c r="AA136" s="193"/>
      <c r="AB136" s="193"/>
      <c r="AC136" s="193"/>
      <c r="AD136" s="193"/>
      <c r="AE136" s="193"/>
      <c r="AF136" s="193"/>
      <c r="AG136" s="193"/>
      <c r="AH136" s="193"/>
      <c r="AI136" s="193"/>
      <c r="AJ136" s="193"/>
      <c r="AK136" s="193"/>
      <c r="AL136" s="193"/>
      <c r="AM136" s="193"/>
      <c r="AN136" s="193"/>
      <c r="AO136" s="193"/>
      <c r="AP136" s="193"/>
      <c r="AQ136" s="193"/>
      <c r="AR136" s="193"/>
      <c r="AS136" s="193"/>
      <c r="AT136" s="193"/>
      <c r="AU136" s="193"/>
      <c r="AV136" s="193"/>
      <c r="AW136" s="193"/>
      <c r="AX136" s="193"/>
      <c r="AY136" s="193"/>
      <c r="AZ136" s="193"/>
      <c r="BA136" s="193"/>
      <c r="BB136" s="193"/>
      <c r="BC136" s="193"/>
      <c r="BD136" s="193"/>
      <c r="BE136" s="193"/>
      <c r="BF136" s="193"/>
      <c r="BG136" s="193"/>
      <c r="BH136" s="193"/>
      <c r="BI136" s="193"/>
      <c r="BJ136" s="193"/>
      <c r="BK136" s="193"/>
      <c r="BL136" s="193"/>
      <c r="BM136" s="193"/>
      <c r="BN136" s="193"/>
    </row>
    <row r="137" spans="1:66" x14ac:dyDescent="0.2">
      <c r="A137" s="193"/>
      <c r="B137" s="193"/>
      <c r="C137" s="193"/>
      <c r="D137" s="193"/>
      <c r="E137" s="193"/>
      <c r="F137" s="193"/>
      <c r="G137" s="193"/>
      <c r="H137" s="193"/>
      <c r="I137" s="193"/>
      <c r="J137" s="193"/>
      <c r="K137" s="193"/>
      <c r="L137" s="193"/>
      <c r="M137" s="193"/>
      <c r="N137" s="193"/>
      <c r="O137" s="193"/>
      <c r="P137" s="193"/>
      <c r="Q137" s="193"/>
      <c r="R137" s="193"/>
      <c r="S137" s="193"/>
      <c r="T137" s="193"/>
      <c r="U137" s="193"/>
      <c r="V137" s="193"/>
      <c r="W137" s="193"/>
      <c r="X137" s="193"/>
      <c r="Y137" s="193"/>
      <c r="Z137" s="193"/>
      <c r="AA137" s="193"/>
      <c r="AB137" s="193"/>
      <c r="AC137" s="193"/>
      <c r="AD137" s="193"/>
      <c r="AE137" s="193"/>
      <c r="AF137" s="193"/>
      <c r="AG137" s="193"/>
      <c r="AH137" s="193"/>
      <c r="AI137" s="193"/>
      <c r="AJ137" s="193"/>
      <c r="AK137" s="193"/>
      <c r="AL137" s="193"/>
      <c r="AM137" s="193"/>
      <c r="AN137" s="193"/>
      <c r="AO137" s="193"/>
      <c r="AP137" s="193"/>
      <c r="AQ137" s="193"/>
      <c r="AR137" s="193"/>
      <c r="AS137" s="193"/>
      <c r="AT137" s="193"/>
      <c r="AU137" s="193"/>
      <c r="AV137" s="193"/>
      <c r="AW137" s="193"/>
      <c r="AX137" s="193"/>
      <c r="AY137" s="193"/>
      <c r="AZ137" s="193"/>
      <c r="BA137" s="193"/>
      <c r="BB137" s="193"/>
      <c r="BC137" s="193"/>
      <c r="BD137" s="193"/>
      <c r="BE137" s="193"/>
      <c r="BF137" s="193"/>
      <c r="BG137" s="193"/>
      <c r="BH137" s="193"/>
      <c r="BI137" s="193"/>
      <c r="BJ137" s="193"/>
      <c r="BK137" s="193"/>
      <c r="BL137" s="193"/>
      <c r="BM137" s="193"/>
      <c r="BN137" s="193"/>
    </row>
    <row r="138" spans="1:66" x14ac:dyDescent="0.2">
      <c r="A138" s="193"/>
      <c r="B138" s="193"/>
      <c r="C138" s="193"/>
      <c r="D138" s="193"/>
      <c r="E138" s="193"/>
      <c r="F138" s="193"/>
      <c r="G138" s="193"/>
      <c r="H138" s="193"/>
      <c r="I138" s="193"/>
      <c r="J138" s="193"/>
      <c r="K138" s="193"/>
      <c r="L138" s="193"/>
      <c r="M138" s="193"/>
      <c r="N138" s="193"/>
      <c r="O138" s="193"/>
      <c r="P138" s="193"/>
      <c r="Q138" s="193"/>
      <c r="R138" s="193"/>
      <c r="S138" s="193"/>
      <c r="T138" s="193"/>
      <c r="U138" s="193"/>
      <c r="V138" s="193"/>
      <c r="W138" s="193"/>
      <c r="X138" s="193"/>
      <c r="Y138" s="193"/>
      <c r="Z138" s="193"/>
      <c r="AA138" s="193"/>
      <c r="AB138" s="193"/>
      <c r="AC138" s="193"/>
      <c r="AD138" s="193"/>
      <c r="AE138" s="193"/>
      <c r="AF138" s="193"/>
      <c r="AG138" s="193"/>
      <c r="AH138" s="193"/>
      <c r="AI138" s="193"/>
      <c r="AJ138" s="193"/>
      <c r="AK138" s="193"/>
      <c r="AL138" s="193"/>
      <c r="AM138" s="193"/>
      <c r="AN138" s="193"/>
      <c r="AO138" s="193"/>
      <c r="AP138" s="193"/>
      <c r="AQ138" s="193"/>
      <c r="AR138" s="193"/>
      <c r="AS138" s="193"/>
      <c r="AT138" s="193"/>
      <c r="AU138" s="193"/>
      <c r="AV138" s="193"/>
      <c r="AW138" s="193"/>
      <c r="AX138" s="193"/>
      <c r="AY138" s="193"/>
      <c r="AZ138" s="193"/>
      <c r="BA138" s="193"/>
      <c r="BB138" s="193"/>
      <c r="BC138" s="193"/>
      <c r="BD138" s="193"/>
      <c r="BE138" s="193"/>
      <c r="BF138" s="193"/>
      <c r="BG138" s="193"/>
      <c r="BH138" s="193"/>
      <c r="BI138" s="193"/>
      <c r="BJ138" s="193"/>
      <c r="BK138" s="193"/>
      <c r="BL138" s="193"/>
      <c r="BM138" s="193"/>
      <c r="BN138" s="193"/>
    </row>
    <row r="139" spans="1:66" x14ac:dyDescent="0.2">
      <c r="A139" s="193"/>
      <c r="B139" s="193"/>
      <c r="C139" s="193"/>
      <c r="D139" s="193"/>
      <c r="E139" s="193"/>
      <c r="F139" s="193"/>
      <c r="G139" s="193"/>
      <c r="H139" s="193"/>
      <c r="I139" s="193"/>
      <c r="J139" s="193"/>
      <c r="K139" s="193"/>
      <c r="L139" s="193"/>
      <c r="M139" s="193"/>
      <c r="N139" s="193"/>
      <c r="O139" s="193"/>
      <c r="P139" s="193"/>
      <c r="Q139" s="193"/>
      <c r="R139" s="193"/>
      <c r="S139" s="193"/>
      <c r="T139" s="193"/>
      <c r="U139" s="193"/>
      <c r="V139" s="193"/>
      <c r="W139" s="193"/>
      <c r="X139" s="193"/>
      <c r="Y139" s="193"/>
      <c r="Z139" s="193"/>
      <c r="AA139" s="193"/>
      <c r="AB139" s="193"/>
      <c r="AC139" s="193"/>
      <c r="AD139" s="193"/>
      <c r="AE139" s="193"/>
      <c r="AF139" s="193"/>
      <c r="AG139" s="193"/>
      <c r="AH139" s="193"/>
      <c r="AI139" s="193"/>
      <c r="AJ139" s="193"/>
      <c r="AK139" s="193"/>
      <c r="AL139" s="193"/>
      <c r="AM139" s="193"/>
      <c r="AN139" s="193"/>
      <c r="AO139" s="193"/>
      <c r="AP139" s="193"/>
      <c r="AQ139" s="193"/>
      <c r="AR139" s="193"/>
      <c r="AS139" s="193"/>
      <c r="AT139" s="193"/>
      <c r="AU139" s="193"/>
      <c r="AV139" s="193"/>
      <c r="AW139" s="193"/>
      <c r="AX139" s="193"/>
      <c r="AY139" s="193"/>
      <c r="AZ139" s="193"/>
      <c r="BA139" s="193"/>
      <c r="BB139" s="193"/>
      <c r="BC139" s="193"/>
      <c r="BD139" s="193"/>
      <c r="BE139" s="193"/>
      <c r="BF139" s="193"/>
      <c r="BG139" s="193"/>
      <c r="BH139" s="193"/>
      <c r="BI139" s="193"/>
      <c r="BJ139" s="193"/>
      <c r="BK139" s="193"/>
      <c r="BL139" s="193"/>
      <c r="BM139" s="193"/>
      <c r="BN139" s="193"/>
    </row>
    <row r="140" spans="1:66" x14ac:dyDescent="0.2">
      <c r="A140" s="193"/>
      <c r="B140" s="193"/>
      <c r="C140" s="193"/>
      <c r="D140" s="193"/>
      <c r="E140" s="193"/>
      <c r="F140" s="193"/>
      <c r="G140" s="193"/>
      <c r="H140" s="193"/>
      <c r="I140" s="193"/>
      <c r="J140" s="193"/>
      <c r="K140" s="193"/>
      <c r="L140" s="193"/>
      <c r="M140" s="193"/>
      <c r="N140" s="193"/>
      <c r="O140" s="193"/>
      <c r="P140" s="193"/>
      <c r="Q140" s="193"/>
      <c r="R140" s="193"/>
      <c r="S140" s="193"/>
      <c r="T140" s="193"/>
      <c r="U140" s="193"/>
      <c r="V140" s="193"/>
      <c r="W140" s="193"/>
      <c r="X140" s="193"/>
      <c r="Y140" s="193"/>
      <c r="Z140" s="193"/>
      <c r="AA140" s="193"/>
      <c r="AB140" s="193"/>
      <c r="AC140" s="193"/>
      <c r="AD140" s="193"/>
      <c r="AE140" s="193"/>
      <c r="AF140" s="193"/>
      <c r="AG140" s="193"/>
      <c r="AH140" s="193"/>
      <c r="AI140" s="193"/>
      <c r="AJ140" s="193"/>
      <c r="AK140" s="193"/>
      <c r="AL140" s="193"/>
      <c r="AM140" s="193"/>
      <c r="AN140" s="193"/>
      <c r="AO140" s="193"/>
      <c r="AP140" s="193"/>
      <c r="AQ140" s="193"/>
      <c r="AR140" s="193"/>
      <c r="AS140" s="193"/>
      <c r="AT140" s="193"/>
      <c r="AU140" s="193"/>
      <c r="AV140" s="193"/>
      <c r="AW140" s="193"/>
      <c r="AX140" s="193"/>
      <c r="AY140" s="193"/>
      <c r="AZ140" s="193"/>
      <c r="BA140" s="193"/>
      <c r="BB140" s="193"/>
      <c r="BC140" s="193"/>
      <c r="BD140" s="193"/>
      <c r="BE140" s="193"/>
      <c r="BF140" s="193"/>
      <c r="BG140" s="193"/>
      <c r="BH140" s="193"/>
      <c r="BI140" s="193"/>
      <c r="BJ140" s="193"/>
      <c r="BK140" s="193"/>
      <c r="BL140" s="193"/>
      <c r="BM140" s="193"/>
      <c r="BN140" s="193"/>
    </row>
    <row r="141" spans="1:66" x14ac:dyDescent="0.2">
      <c r="A141" s="193"/>
      <c r="B141" s="193"/>
      <c r="C141" s="193"/>
      <c r="D141" s="193"/>
      <c r="E141" s="193"/>
      <c r="F141" s="193"/>
      <c r="G141" s="193"/>
      <c r="H141" s="193"/>
      <c r="I141" s="193"/>
      <c r="J141" s="193"/>
      <c r="K141" s="193"/>
      <c r="L141" s="193"/>
      <c r="M141" s="193"/>
      <c r="N141" s="193"/>
      <c r="O141" s="193"/>
      <c r="P141" s="193"/>
      <c r="Q141" s="193"/>
      <c r="R141" s="193"/>
      <c r="S141" s="193"/>
      <c r="T141" s="193"/>
      <c r="U141" s="193"/>
      <c r="V141" s="193"/>
      <c r="W141" s="193"/>
      <c r="X141" s="193"/>
      <c r="Y141" s="193"/>
      <c r="Z141" s="193"/>
      <c r="AA141" s="193"/>
      <c r="AB141" s="193"/>
      <c r="AC141" s="193"/>
      <c r="AD141" s="193"/>
      <c r="AE141" s="193"/>
      <c r="AF141" s="193"/>
      <c r="AG141" s="193"/>
      <c r="AH141" s="193"/>
      <c r="AI141" s="193"/>
      <c r="AJ141" s="193"/>
      <c r="AK141" s="193"/>
      <c r="AL141" s="193"/>
      <c r="AM141" s="193"/>
      <c r="AN141" s="193"/>
      <c r="AO141" s="193"/>
      <c r="AP141" s="193"/>
      <c r="AQ141" s="193"/>
      <c r="AR141" s="193"/>
      <c r="AS141" s="193"/>
      <c r="AT141" s="193"/>
      <c r="AU141" s="193"/>
      <c r="AV141" s="193"/>
      <c r="AW141" s="193"/>
      <c r="AX141" s="193"/>
      <c r="AY141" s="193"/>
      <c r="AZ141" s="193"/>
      <c r="BA141" s="193"/>
      <c r="BB141" s="193"/>
      <c r="BC141" s="193"/>
      <c r="BD141" s="193"/>
      <c r="BE141" s="193"/>
      <c r="BF141" s="193"/>
      <c r="BG141" s="193"/>
      <c r="BH141" s="193"/>
      <c r="BI141" s="193"/>
      <c r="BJ141" s="193"/>
      <c r="BK141" s="193"/>
      <c r="BL141" s="193"/>
      <c r="BM141" s="193"/>
      <c r="BN141" s="193"/>
    </row>
    <row r="142" spans="1:66" x14ac:dyDescent="0.2">
      <c r="A142" s="193"/>
      <c r="B142" s="193"/>
      <c r="C142" s="193"/>
      <c r="D142" s="193"/>
      <c r="E142" s="193"/>
      <c r="F142" s="193"/>
      <c r="G142" s="193"/>
      <c r="H142" s="193"/>
      <c r="I142" s="193"/>
      <c r="J142" s="193"/>
      <c r="K142" s="193"/>
      <c r="L142" s="193"/>
      <c r="M142" s="193"/>
      <c r="N142" s="193"/>
      <c r="O142" s="193"/>
      <c r="P142" s="193"/>
      <c r="Q142" s="193"/>
      <c r="R142" s="193"/>
      <c r="S142" s="193"/>
      <c r="T142" s="193"/>
      <c r="U142" s="193"/>
      <c r="V142" s="193"/>
      <c r="W142" s="193"/>
      <c r="X142" s="193"/>
      <c r="Y142" s="193"/>
      <c r="Z142" s="193"/>
      <c r="AA142" s="193"/>
      <c r="AB142" s="193"/>
      <c r="AC142" s="193"/>
      <c r="AD142" s="193"/>
      <c r="AE142" s="193"/>
      <c r="AF142" s="193"/>
      <c r="AG142" s="193"/>
      <c r="AH142" s="193"/>
      <c r="AI142" s="193"/>
      <c r="AJ142" s="193"/>
      <c r="AK142" s="193"/>
      <c r="AL142" s="193"/>
      <c r="AM142" s="193"/>
      <c r="AN142" s="193"/>
      <c r="AO142" s="193"/>
      <c r="AP142" s="193"/>
      <c r="AQ142" s="193"/>
      <c r="AR142" s="193"/>
      <c r="AS142" s="193"/>
      <c r="AT142" s="193"/>
      <c r="AU142" s="193"/>
      <c r="AV142" s="193"/>
      <c r="AW142" s="193"/>
      <c r="AX142" s="193"/>
      <c r="AY142" s="193"/>
      <c r="AZ142" s="193"/>
      <c r="BA142" s="193"/>
      <c r="BB142" s="193"/>
      <c r="BC142" s="193"/>
      <c r="BD142" s="193"/>
      <c r="BE142" s="193"/>
      <c r="BF142" s="193"/>
      <c r="BG142" s="193"/>
      <c r="BH142" s="193"/>
      <c r="BI142" s="193"/>
      <c r="BJ142" s="193"/>
      <c r="BK142" s="193"/>
      <c r="BL142" s="193"/>
      <c r="BM142" s="193"/>
      <c r="BN142" s="193"/>
    </row>
    <row r="143" spans="1:66" x14ac:dyDescent="0.2">
      <c r="A143" s="193"/>
      <c r="B143" s="193"/>
      <c r="C143" s="193"/>
      <c r="D143" s="193"/>
      <c r="E143" s="193"/>
      <c r="F143" s="193"/>
      <c r="G143" s="193"/>
      <c r="H143" s="193"/>
      <c r="I143" s="193"/>
      <c r="J143" s="193"/>
      <c r="K143" s="193"/>
      <c r="L143" s="193"/>
      <c r="M143" s="193"/>
      <c r="N143" s="193"/>
      <c r="O143" s="193"/>
      <c r="P143" s="193"/>
      <c r="Q143" s="193"/>
      <c r="R143" s="193"/>
      <c r="S143" s="193"/>
      <c r="T143" s="193"/>
      <c r="U143" s="193"/>
      <c r="V143" s="193"/>
      <c r="W143" s="193"/>
      <c r="X143" s="193"/>
      <c r="Y143" s="193"/>
      <c r="Z143" s="193"/>
      <c r="AA143" s="193"/>
      <c r="AB143" s="193"/>
      <c r="AC143" s="193"/>
      <c r="AD143" s="193"/>
      <c r="AE143" s="193"/>
      <c r="AF143" s="193"/>
      <c r="AG143" s="193"/>
      <c r="AH143" s="193"/>
      <c r="AI143" s="193"/>
      <c r="AJ143" s="193"/>
      <c r="AK143" s="193"/>
      <c r="AL143" s="193"/>
      <c r="AM143" s="193"/>
      <c r="AN143" s="193"/>
      <c r="AO143" s="193"/>
      <c r="AP143" s="193"/>
      <c r="AQ143" s="193"/>
      <c r="AR143" s="193"/>
      <c r="AS143" s="193"/>
      <c r="AT143" s="193"/>
      <c r="AU143" s="193"/>
      <c r="AV143" s="193"/>
      <c r="AW143" s="193"/>
      <c r="AX143" s="193"/>
      <c r="AY143" s="193"/>
      <c r="AZ143" s="193"/>
      <c r="BA143" s="193"/>
      <c r="BB143" s="193"/>
      <c r="BC143" s="193"/>
      <c r="BD143" s="193"/>
      <c r="BE143" s="193"/>
      <c r="BF143" s="193"/>
      <c r="BG143" s="193"/>
      <c r="BH143" s="193"/>
      <c r="BI143" s="193"/>
      <c r="BJ143" s="193"/>
      <c r="BK143" s="193"/>
      <c r="BL143" s="193"/>
      <c r="BM143" s="193"/>
      <c r="BN143" s="193"/>
    </row>
    <row r="144" spans="1:66" x14ac:dyDescent="0.2">
      <c r="A144" s="193"/>
      <c r="B144" s="193"/>
      <c r="C144" s="193"/>
      <c r="D144" s="193"/>
      <c r="E144" s="193"/>
      <c r="F144" s="193"/>
      <c r="G144" s="193"/>
      <c r="H144" s="193"/>
      <c r="I144" s="193"/>
      <c r="J144" s="193"/>
      <c r="K144" s="193"/>
      <c r="L144" s="193"/>
      <c r="M144" s="193"/>
      <c r="N144" s="193"/>
      <c r="O144" s="193"/>
      <c r="P144" s="193"/>
      <c r="Q144" s="193"/>
      <c r="R144" s="193"/>
      <c r="S144" s="193"/>
      <c r="T144" s="193"/>
      <c r="U144" s="193"/>
      <c r="V144" s="193"/>
      <c r="W144" s="193"/>
      <c r="X144" s="193"/>
      <c r="Y144" s="193"/>
      <c r="Z144" s="193"/>
      <c r="AA144" s="193"/>
      <c r="AB144" s="193"/>
      <c r="AC144" s="193"/>
      <c r="AD144" s="193"/>
      <c r="AE144" s="193"/>
      <c r="AF144" s="193"/>
      <c r="AG144" s="193"/>
      <c r="AH144" s="193"/>
      <c r="AI144" s="193"/>
      <c r="AJ144" s="193"/>
      <c r="AK144" s="193"/>
      <c r="AL144" s="193"/>
      <c r="AM144" s="193"/>
      <c r="AN144" s="193"/>
      <c r="AO144" s="193"/>
      <c r="AP144" s="193"/>
      <c r="AQ144" s="193"/>
      <c r="AR144" s="193"/>
      <c r="AS144" s="193"/>
      <c r="AT144" s="193"/>
      <c r="AU144" s="193"/>
      <c r="AV144" s="193"/>
      <c r="AW144" s="193"/>
      <c r="AX144" s="193"/>
      <c r="AY144" s="193"/>
      <c r="AZ144" s="193"/>
      <c r="BA144" s="193"/>
      <c r="BB144" s="193"/>
      <c r="BC144" s="193"/>
      <c r="BD144" s="193"/>
      <c r="BE144" s="193"/>
      <c r="BF144" s="193"/>
      <c r="BG144" s="193"/>
      <c r="BH144" s="193"/>
      <c r="BI144" s="193"/>
      <c r="BJ144" s="193"/>
      <c r="BK144" s="193"/>
      <c r="BL144" s="193"/>
      <c r="BM144" s="193"/>
      <c r="BN144" s="193"/>
    </row>
    <row r="145" spans="1:66" x14ac:dyDescent="0.2">
      <c r="A145" s="193"/>
      <c r="B145" s="193"/>
      <c r="C145" s="193"/>
      <c r="D145" s="193"/>
      <c r="E145" s="193"/>
      <c r="F145" s="193"/>
      <c r="G145" s="193"/>
      <c r="H145" s="193"/>
      <c r="I145" s="193"/>
      <c r="J145" s="193"/>
      <c r="K145" s="193"/>
      <c r="L145" s="193"/>
      <c r="M145" s="193"/>
      <c r="N145" s="193"/>
      <c r="O145" s="193"/>
      <c r="P145" s="193"/>
      <c r="Q145" s="193"/>
      <c r="R145" s="193"/>
      <c r="S145" s="193"/>
      <c r="T145" s="193"/>
      <c r="U145" s="193"/>
      <c r="V145" s="193"/>
      <c r="W145" s="193"/>
      <c r="X145" s="193"/>
      <c r="Y145" s="193"/>
      <c r="Z145" s="193"/>
      <c r="AA145" s="193"/>
      <c r="AB145" s="193"/>
      <c r="AC145" s="193"/>
      <c r="AD145" s="193"/>
      <c r="AE145" s="193"/>
      <c r="AF145" s="193"/>
      <c r="AG145" s="193"/>
      <c r="AH145" s="193"/>
      <c r="AI145" s="193"/>
      <c r="AJ145" s="193"/>
      <c r="AK145" s="193"/>
      <c r="AL145" s="193"/>
      <c r="AM145" s="193"/>
      <c r="AN145" s="193"/>
      <c r="AO145" s="193"/>
      <c r="AP145" s="193"/>
      <c r="AQ145" s="193"/>
      <c r="AR145" s="193"/>
      <c r="AS145" s="193"/>
      <c r="AT145" s="193"/>
      <c r="AU145" s="193"/>
      <c r="AV145" s="193"/>
      <c r="AW145" s="193"/>
      <c r="AX145" s="193"/>
      <c r="AY145" s="193"/>
      <c r="AZ145" s="193"/>
      <c r="BA145" s="193"/>
      <c r="BB145" s="193"/>
      <c r="BC145" s="193"/>
      <c r="BD145" s="193"/>
      <c r="BE145" s="193"/>
      <c r="BF145" s="193"/>
      <c r="BG145" s="193"/>
      <c r="BH145" s="193"/>
      <c r="BI145" s="193"/>
      <c r="BJ145" s="193"/>
      <c r="BK145" s="193"/>
      <c r="BL145" s="193"/>
      <c r="BM145" s="193"/>
      <c r="BN145" s="193"/>
    </row>
    <row r="146" spans="1:66" x14ac:dyDescent="0.2">
      <c r="A146" s="193"/>
      <c r="B146" s="193"/>
      <c r="C146" s="193"/>
      <c r="D146" s="193"/>
      <c r="E146" s="193"/>
      <c r="F146" s="193"/>
      <c r="G146" s="193"/>
      <c r="H146" s="193"/>
      <c r="I146" s="193"/>
      <c r="J146" s="193"/>
      <c r="K146" s="193"/>
      <c r="L146" s="193"/>
      <c r="M146" s="193"/>
      <c r="N146" s="193"/>
      <c r="O146" s="193"/>
      <c r="P146" s="193"/>
      <c r="Q146" s="193"/>
      <c r="R146" s="193"/>
      <c r="S146" s="193"/>
      <c r="T146" s="193"/>
      <c r="U146" s="193"/>
      <c r="V146" s="193"/>
      <c r="W146" s="193"/>
      <c r="X146" s="193"/>
      <c r="Y146" s="193"/>
      <c r="Z146" s="193"/>
      <c r="AA146" s="193"/>
      <c r="AB146" s="193"/>
      <c r="AC146" s="193"/>
      <c r="AD146" s="193"/>
      <c r="AE146" s="193"/>
      <c r="AF146" s="193"/>
      <c r="AG146" s="193"/>
      <c r="AH146" s="193"/>
      <c r="AI146" s="193"/>
      <c r="AJ146" s="193"/>
      <c r="AK146" s="193"/>
      <c r="AL146" s="193"/>
      <c r="AM146" s="193"/>
      <c r="AN146" s="193"/>
      <c r="AO146" s="193"/>
      <c r="AP146" s="193"/>
      <c r="AQ146" s="193"/>
      <c r="AR146" s="193"/>
      <c r="AS146" s="193"/>
      <c r="AT146" s="193"/>
      <c r="AU146" s="193"/>
      <c r="AV146" s="193"/>
      <c r="AW146" s="193"/>
      <c r="AX146" s="193"/>
      <c r="AY146" s="193"/>
      <c r="AZ146" s="193"/>
      <c r="BA146" s="193"/>
      <c r="BB146" s="193"/>
      <c r="BC146" s="193"/>
      <c r="BD146" s="193"/>
      <c r="BE146" s="193"/>
      <c r="BF146" s="193"/>
      <c r="BG146" s="193"/>
      <c r="BH146" s="193"/>
      <c r="BI146" s="193"/>
      <c r="BJ146" s="193"/>
      <c r="BK146" s="193"/>
      <c r="BL146" s="193"/>
      <c r="BM146" s="193"/>
      <c r="BN146" s="193"/>
    </row>
    <row r="147" spans="1:66" x14ac:dyDescent="0.2">
      <c r="A147" s="193"/>
      <c r="B147" s="193"/>
      <c r="C147" s="193"/>
      <c r="D147" s="193"/>
      <c r="E147" s="193"/>
      <c r="F147" s="193"/>
      <c r="G147" s="193"/>
      <c r="H147" s="193"/>
      <c r="I147" s="193"/>
      <c r="J147" s="193"/>
      <c r="K147" s="193"/>
      <c r="L147" s="193"/>
      <c r="M147" s="193"/>
      <c r="N147" s="193"/>
      <c r="O147" s="193"/>
      <c r="P147" s="193"/>
      <c r="Q147" s="193"/>
      <c r="R147" s="193"/>
      <c r="S147" s="193"/>
      <c r="T147" s="193"/>
      <c r="U147" s="193"/>
      <c r="V147" s="193"/>
      <c r="W147" s="193"/>
      <c r="X147" s="193"/>
      <c r="Y147" s="193"/>
      <c r="Z147" s="193"/>
      <c r="AA147" s="193"/>
      <c r="AB147" s="193"/>
      <c r="AC147" s="193"/>
      <c r="AD147" s="193"/>
      <c r="AE147" s="193"/>
      <c r="AF147" s="193"/>
      <c r="AG147" s="193"/>
      <c r="AH147" s="193"/>
      <c r="AI147" s="193"/>
      <c r="AJ147" s="193"/>
      <c r="AK147" s="193"/>
      <c r="AL147" s="193"/>
      <c r="AM147" s="193"/>
      <c r="AN147" s="193"/>
      <c r="AO147" s="193"/>
      <c r="AP147" s="193"/>
      <c r="AQ147" s="193"/>
      <c r="AR147" s="193"/>
      <c r="AS147" s="193"/>
      <c r="AT147" s="193"/>
      <c r="AU147" s="193"/>
      <c r="AV147" s="193"/>
      <c r="AW147" s="193"/>
      <c r="AX147" s="193"/>
      <c r="AY147" s="193"/>
      <c r="AZ147" s="193"/>
      <c r="BA147" s="193"/>
      <c r="BB147" s="193"/>
      <c r="BC147" s="193"/>
      <c r="BD147" s="193"/>
      <c r="BE147" s="193"/>
      <c r="BF147" s="193"/>
      <c r="BG147" s="193"/>
      <c r="BH147" s="193"/>
      <c r="BI147" s="193"/>
      <c r="BJ147" s="193"/>
      <c r="BK147" s="193"/>
      <c r="BL147" s="193"/>
      <c r="BM147" s="193"/>
      <c r="BN147" s="193"/>
    </row>
    <row r="148" spans="1:66" x14ac:dyDescent="0.2">
      <c r="A148" s="193"/>
      <c r="B148" s="193"/>
      <c r="C148" s="193"/>
      <c r="D148" s="193"/>
      <c r="E148" s="193"/>
      <c r="F148" s="193"/>
      <c r="G148" s="193"/>
      <c r="H148" s="193"/>
      <c r="I148" s="193"/>
      <c r="J148" s="193"/>
      <c r="K148" s="193"/>
      <c r="L148" s="193"/>
      <c r="M148" s="193"/>
      <c r="N148" s="193"/>
      <c r="O148" s="193"/>
      <c r="P148" s="193"/>
      <c r="Q148" s="193"/>
      <c r="R148" s="193"/>
      <c r="S148" s="193"/>
      <c r="T148" s="193"/>
      <c r="U148" s="193"/>
      <c r="V148" s="193"/>
      <c r="W148" s="193"/>
      <c r="X148" s="193"/>
      <c r="Y148" s="193"/>
      <c r="Z148" s="193"/>
      <c r="AA148" s="193"/>
      <c r="AB148" s="193"/>
      <c r="AC148" s="193"/>
      <c r="AD148" s="193"/>
      <c r="AE148" s="193"/>
      <c r="AF148" s="193"/>
      <c r="AG148" s="193"/>
      <c r="AH148" s="193"/>
      <c r="AI148" s="193"/>
      <c r="AJ148" s="193"/>
      <c r="AK148" s="193"/>
      <c r="AL148" s="193"/>
      <c r="AM148" s="193"/>
      <c r="AN148" s="193"/>
      <c r="AO148" s="193"/>
      <c r="AP148" s="193"/>
      <c r="AQ148" s="193"/>
      <c r="AR148" s="193"/>
      <c r="AS148" s="193"/>
      <c r="AT148" s="193"/>
      <c r="AU148" s="193"/>
      <c r="AV148" s="193"/>
      <c r="AW148" s="193"/>
      <c r="AX148" s="193"/>
      <c r="AY148" s="193"/>
      <c r="AZ148" s="193"/>
      <c r="BA148" s="193"/>
      <c r="BB148" s="193"/>
      <c r="BC148" s="193"/>
      <c r="BD148" s="193"/>
      <c r="BE148" s="193"/>
      <c r="BF148" s="193"/>
      <c r="BG148" s="193"/>
      <c r="BH148" s="193"/>
      <c r="BI148" s="193"/>
      <c r="BJ148" s="193"/>
      <c r="BK148" s="193"/>
      <c r="BL148" s="193"/>
      <c r="BM148" s="193"/>
      <c r="BN148" s="193"/>
    </row>
    <row r="149" spans="1:66" x14ac:dyDescent="0.2">
      <c r="A149" s="193"/>
      <c r="B149" s="193"/>
      <c r="C149" s="193"/>
      <c r="D149" s="193"/>
      <c r="E149" s="193"/>
      <c r="F149" s="193"/>
      <c r="G149" s="193"/>
      <c r="H149" s="193"/>
      <c r="I149" s="193"/>
      <c r="J149" s="193"/>
      <c r="K149" s="193"/>
      <c r="L149" s="193"/>
      <c r="M149" s="193"/>
      <c r="N149" s="193"/>
      <c r="O149" s="193"/>
      <c r="P149" s="193"/>
      <c r="Q149" s="193"/>
      <c r="R149" s="193"/>
      <c r="S149" s="193"/>
      <c r="T149" s="193"/>
      <c r="U149" s="193"/>
      <c r="V149" s="193"/>
      <c r="W149" s="193"/>
      <c r="X149" s="193"/>
      <c r="Y149" s="193"/>
      <c r="Z149" s="193"/>
      <c r="AA149" s="193"/>
      <c r="AB149" s="193"/>
      <c r="AC149" s="193"/>
      <c r="AD149" s="193"/>
      <c r="AE149" s="193"/>
      <c r="AF149" s="193"/>
      <c r="AG149" s="193"/>
      <c r="AH149" s="193"/>
      <c r="AI149" s="193"/>
      <c r="AJ149" s="193"/>
      <c r="AK149" s="193"/>
      <c r="AL149" s="193"/>
      <c r="AM149" s="193"/>
      <c r="AN149" s="193"/>
      <c r="AO149" s="193"/>
      <c r="AP149" s="193"/>
      <c r="AQ149" s="193"/>
      <c r="AR149" s="193"/>
      <c r="AS149" s="193"/>
      <c r="AT149" s="193"/>
      <c r="AU149" s="193"/>
      <c r="AV149" s="193"/>
      <c r="AW149" s="193"/>
      <c r="AX149" s="193"/>
      <c r="AY149" s="193"/>
      <c r="AZ149" s="193"/>
      <c r="BA149" s="193"/>
      <c r="BB149" s="193"/>
      <c r="BC149" s="193"/>
      <c r="BD149" s="193"/>
      <c r="BE149" s="193"/>
      <c r="BF149" s="193"/>
      <c r="BG149" s="193"/>
      <c r="BH149" s="193"/>
      <c r="BI149" s="193"/>
      <c r="BJ149" s="193"/>
      <c r="BK149" s="193"/>
      <c r="BL149" s="193"/>
      <c r="BM149" s="193"/>
      <c r="BN149" s="193"/>
    </row>
    <row r="150" spans="1:66" x14ac:dyDescent="0.2">
      <c r="A150" s="193"/>
      <c r="B150" s="193"/>
      <c r="C150" s="193"/>
      <c r="D150" s="193"/>
      <c r="E150" s="193"/>
      <c r="F150" s="193"/>
      <c r="G150" s="193"/>
      <c r="H150" s="193"/>
      <c r="I150" s="193"/>
      <c r="J150" s="193"/>
      <c r="K150" s="193"/>
      <c r="L150" s="193"/>
      <c r="M150" s="193"/>
      <c r="N150" s="193"/>
      <c r="O150" s="193"/>
      <c r="P150" s="193"/>
      <c r="Q150" s="193"/>
      <c r="R150" s="193"/>
      <c r="S150" s="193"/>
      <c r="T150" s="193"/>
      <c r="U150" s="193"/>
      <c r="V150" s="193"/>
      <c r="W150" s="193"/>
      <c r="X150" s="193"/>
      <c r="Y150" s="193"/>
      <c r="Z150" s="193"/>
      <c r="AA150" s="193"/>
      <c r="AB150" s="193"/>
      <c r="AC150" s="193"/>
      <c r="AD150" s="193"/>
      <c r="AE150" s="193"/>
      <c r="AF150" s="193"/>
      <c r="AG150" s="193"/>
      <c r="AH150" s="193"/>
      <c r="AI150" s="193"/>
      <c r="AJ150" s="193"/>
      <c r="AK150" s="193"/>
      <c r="AL150" s="193"/>
      <c r="AM150" s="193"/>
      <c r="AN150" s="193"/>
      <c r="AO150" s="193"/>
      <c r="AP150" s="193"/>
      <c r="AQ150" s="193"/>
      <c r="AR150" s="193"/>
      <c r="AS150" s="193"/>
      <c r="AT150" s="193"/>
      <c r="AU150" s="193"/>
      <c r="AV150" s="193"/>
      <c r="AW150" s="193"/>
      <c r="AX150" s="193"/>
      <c r="AY150" s="193"/>
      <c r="AZ150" s="193"/>
      <c r="BA150" s="193"/>
      <c r="BB150" s="193"/>
      <c r="BC150" s="193"/>
      <c r="BD150" s="193"/>
      <c r="BE150" s="193"/>
      <c r="BF150" s="193"/>
      <c r="BG150" s="193"/>
      <c r="BH150" s="193"/>
      <c r="BI150" s="193"/>
      <c r="BJ150" s="193"/>
      <c r="BK150" s="193"/>
      <c r="BL150" s="193"/>
      <c r="BM150" s="193"/>
      <c r="BN150" s="193"/>
    </row>
    <row r="151" spans="1:66" x14ac:dyDescent="0.2">
      <c r="A151" s="193"/>
      <c r="B151" s="193"/>
      <c r="C151" s="193"/>
      <c r="D151" s="193"/>
      <c r="E151" s="193"/>
      <c r="F151" s="193"/>
      <c r="G151" s="193"/>
      <c r="H151" s="193"/>
      <c r="I151" s="193"/>
      <c r="J151" s="193"/>
      <c r="K151" s="193"/>
      <c r="L151" s="193"/>
      <c r="M151" s="193"/>
      <c r="N151" s="193"/>
      <c r="O151" s="193"/>
      <c r="P151" s="193"/>
      <c r="Q151" s="193"/>
      <c r="R151" s="193"/>
      <c r="S151" s="193"/>
      <c r="T151" s="193"/>
      <c r="U151" s="193"/>
      <c r="V151" s="193"/>
      <c r="W151" s="193"/>
      <c r="X151" s="193"/>
      <c r="Y151" s="193"/>
      <c r="Z151" s="193"/>
      <c r="AA151" s="193"/>
      <c r="AB151" s="193"/>
      <c r="AC151" s="193"/>
      <c r="AD151" s="193"/>
      <c r="AE151" s="193"/>
      <c r="AF151" s="193"/>
      <c r="AG151" s="193"/>
      <c r="AH151" s="193"/>
      <c r="AI151" s="193"/>
      <c r="AJ151" s="193"/>
      <c r="AK151" s="193"/>
      <c r="AL151" s="193"/>
      <c r="AM151" s="193"/>
      <c r="AN151" s="193"/>
      <c r="AO151" s="193"/>
      <c r="AP151" s="193"/>
      <c r="AQ151" s="193"/>
      <c r="AR151" s="193"/>
      <c r="AS151" s="193"/>
      <c r="AT151" s="193"/>
      <c r="AU151" s="193"/>
      <c r="AV151" s="193"/>
      <c r="AW151" s="193"/>
      <c r="AX151" s="193"/>
      <c r="AY151" s="193"/>
      <c r="AZ151" s="193"/>
      <c r="BA151" s="193"/>
      <c r="BB151" s="193"/>
      <c r="BC151" s="193"/>
      <c r="BD151" s="193"/>
      <c r="BE151" s="193"/>
      <c r="BF151" s="193"/>
      <c r="BG151" s="193"/>
      <c r="BH151" s="193"/>
      <c r="BI151" s="193"/>
      <c r="BJ151" s="193"/>
      <c r="BK151" s="193"/>
      <c r="BL151" s="193"/>
      <c r="BM151" s="193"/>
      <c r="BN151" s="193"/>
    </row>
    <row r="152" spans="1:66" x14ac:dyDescent="0.2">
      <c r="A152" s="193"/>
      <c r="B152" s="193"/>
      <c r="C152" s="193"/>
      <c r="D152" s="193"/>
      <c r="E152" s="193"/>
      <c r="F152" s="193"/>
      <c r="G152" s="193"/>
      <c r="H152" s="193"/>
      <c r="I152" s="193"/>
      <c r="J152" s="193"/>
      <c r="K152" s="193"/>
      <c r="L152" s="193"/>
      <c r="M152" s="193"/>
      <c r="N152" s="193"/>
      <c r="O152" s="193"/>
      <c r="P152" s="193"/>
      <c r="Q152" s="193"/>
      <c r="R152" s="193"/>
      <c r="S152" s="193"/>
      <c r="T152" s="193"/>
      <c r="U152" s="193"/>
      <c r="V152" s="193"/>
      <c r="W152" s="193"/>
      <c r="X152" s="193"/>
      <c r="Y152" s="193"/>
      <c r="Z152" s="193"/>
      <c r="AA152" s="193"/>
      <c r="AB152" s="193"/>
      <c r="AC152" s="193"/>
      <c r="AD152" s="193"/>
      <c r="AE152" s="193"/>
      <c r="AF152" s="193"/>
      <c r="AG152" s="193"/>
      <c r="AH152" s="193"/>
      <c r="AI152" s="193"/>
      <c r="AJ152" s="193"/>
      <c r="AK152" s="193"/>
      <c r="AL152" s="193"/>
      <c r="AM152" s="193"/>
      <c r="AN152" s="193"/>
      <c r="AO152" s="193"/>
      <c r="AP152" s="193"/>
      <c r="AQ152" s="193"/>
      <c r="AR152" s="193"/>
      <c r="AS152" s="193"/>
      <c r="AT152" s="193"/>
      <c r="AU152" s="193"/>
      <c r="AV152" s="193"/>
      <c r="AW152" s="193"/>
      <c r="AX152" s="193"/>
      <c r="AY152" s="193"/>
      <c r="AZ152" s="193"/>
      <c r="BA152" s="193"/>
      <c r="BB152" s="193"/>
      <c r="BC152" s="193"/>
      <c r="BD152" s="193"/>
      <c r="BE152" s="193"/>
      <c r="BF152" s="193"/>
      <c r="BG152" s="193"/>
      <c r="BH152" s="193"/>
      <c r="BI152" s="193"/>
      <c r="BJ152" s="193"/>
      <c r="BK152" s="193"/>
      <c r="BL152" s="193"/>
      <c r="BM152" s="193"/>
      <c r="BN152" s="193"/>
    </row>
    <row r="153" spans="1:66" x14ac:dyDescent="0.2">
      <c r="A153" s="193"/>
      <c r="B153" s="193"/>
      <c r="C153" s="193"/>
      <c r="D153" s="193"/>
      <c r="E153" s="193"/>
      <c r="F153" s="193"/>
      <c r="G153" s="193"/>
      <c r="H153" s="193"/>
      <c r="I153" s="193"/>
      <c r="J153" s="193"/>
      <c r="K153" s="193"/>
      <c r="L153" s="193"/>
      <c r="M153" s="193"/>
      <c r="N153" s="193"/>
      <c r="O153" s="193"/>
      <c r="P153" s="193"/>
      <c r="Q153" s="193"/>
      <c r="R153" s="193"/>
      <c r="S153" s="193"/>
      <c r="T153" s="193"/>
      <c r="U153" s="193"/>
      <c r="V153" s="193"/>
      <c r="W153" s="193"/>
      <c r="X153" s="193"/>
      <c r="Y153" s="193"/>
      <c r="Z153" s="193"/>
      <c r="AA153" s="193"/>
      <c r="AB153" s="193"/>
      <c r="AC153" s="193"/>
      <c r="AD153" s="193"/>
      <c r="AE153" s="193"/>
      <c r="AF153" s="193"/>
      <c r="AG153" s="193"/>
      <c r="AH153" s="193"/>
      <c r="AI153" s="193"/>
      <c r="AJ153" s="193"/>
      <c r="AK153" s="193"/>
      <c r="AL153" s="193"/>
      <c r="AM153" s="193"/>
      <c r="AN153" s="193"/>
      <c r="AO153" s="193"/>
      <c r="AP153" s="193"/>
      <c r="AQ153" s="193"/>
      <c r="AR153" s="193"/>
      <c r="AS153" s="193"/>
      <c r="AT153" s="193"/>
      <c r="AU153" s="193"/>
      <c r="AV153" s="193"/>
      <c r="AW153" s="193"/>
      <c r="AX153" s="193"/>
      <c r="AY153" s="193"/>
      <c r="AZ153" s="193"/>
      <c r="BA153" s="193"/>
      <c r="BB153" s="193"/>
      <c r="BC153" s="193"/>
      <c r="BD153" s="193"/>
      <c r="BE153" s="193"/>
      <c r="BF153" s="193"/>
      <c r="BG153" s="193"/>
      <c r="BH153" s="193"/>
      <c r="BI153" s="193"/>
      <c r="BJ153" s="193"/>
      <c r="BK153" s="193"/>
      <c r="BL153" s="193"/>
      <c r="BM153" s="193"/>
      <c r="BN153" s="193"/>
    </row>
    <row r="154" spans="1:66" x14ac:dyDescent="0.2">
      <c r="A154" s="193"/>
      <c r="B154" s="193"/>
      <c r="C154" s="193"/>
      <c r="D154" s="193"/>
      <c r="E154" s="193"/>
      <c r="F154" s="193"/>
      <c r="G154" s="193"/>
      <c r="H154" s="193"/>
      <c r="I154" s="193"/>
      <c r="J154" s="193"/>
      <c r="K154" s="193"/>
      <c r="L154" s="193"/>
      <c r="M154" s="193"/>
      <c r="N154" s="193"/>
      <c r="O154" s="193"/>
      <c r="P154" s="193"/>
      <c r="Q154" s="193"/>
      <c r="R154" s="193"/>
      <c r="S154" s="193"/>
      <c r="T154" s="193"/>
      <c r="U154" s="193"/>
      <c r="V154" s="193"/>
      <c r="W154" s="193"/>
      <c r="X154" s="193"/>
      <c r="Y154" s="193"/>
      <c r="Z154" s="193"/>
      <c r="AA154" s="193"/>
      <c r="AB154" s="193"/>
      <c r="AC154" s="193"/>
      <c r="AD154" s="193"/>
      <c r="AE154" s="193"/>
      <c r="AF154" s="193"/>
      <c r="AG154" s="193"/>
      <c r="AH154" s="193"/>
      <c r="AI154" s="193"/>
      <c r="AJ154" s="193"/>
      <c r="AK154" s="193"/>
      <c r="AL154" s="193"/>
      <c r="AM154" s="193"/>
      <c r="AN154" s="193"/>
      <c r="AO154" s="193"/>
      <c r="AP154" s="193"/>
      <c r="AQ154" s="193"/>
      <c r="AR154" s="193"/>
      <c r="AS154" s="193"/>
      <c r="AT154" s="193"/>
      <c r="AU154" s="193"/>
      <c r="AV154" s="193"/>
      <c r="AW154" s="193"/>
      <c r="AX154" s="193"/>
      <c r="AY154" s="193"/>
      <c r="AZ154" s="193"/>
      <c r="BA154" s="193"/>
      <c r="BB154" s="193"/>
      <c r="BC154" s="193"/>
      <c r="BD154" s="193"/>
      <c r="BE154" s="193"/>
      <c r="BF154" s="193"/>
      <c r="BG154" s="193"/>
      <c r="BH154" s="193"/>
      <c r="BI154" s="193"/>
      <c r="BJ154" s="193"/>
      <c r="BK154" s="193"/>
      <c r="BL154" s="193"/>
      <c r="BM154" s="193"/>
      <c r="BN154" s="193"/>
    </row>
    <row r="155" spans="1:66" x14ac:dyDescent="0.2">
      <c r="A155" s="193"/>
      <c r="B155" s="193"/>
      <c r="C155" s="193"/>
      <c r="D155" s="193"/>
      <c r="E155" s="193"/>
      <c r="F155" s="193"/>
      <c r="G155" s="193"/>
      <c r="H155" s="193"/>
      <c r="I155" s="193"/>
      <c r="J155" s="193"/>
      <c r="K155" s="193"/>
      <c r="L155" s="193"/>
      <c r="M155" s="193"/>
      <c r="N155" s="193"/>
      <c r="O155" s="193"/>
      <c r="P155" s="193"/>
      <c r="Q155" s="193"/>
      <c r="R155" s="193"/>
      <c r="S155" s="193"/>
      <c r="T155" s="193"/>
      <c r="U155" s="193"/>
      <c r="V155" s="193"/>
      <c r="W155" s="193"/>
      <c r="X155" s="193"/>
      <c r="Y155" s="193"/>
      <c r="Z155" s="193"/>
      <c r="AA155" s="193"/>
      <c r="AB155" s="193"/>
      <c r="AC155" s="193"/>
      <c r="AD155" s="193"/>
      <c r="AE155" s="193"/>
      <c r="AF155" s="193"/>
      <c r="AG155" s="193"/>
      <c r="AH155" s="193"/>
      <c r="AI155" s="193"/>
      <c r="AJ155" s="193"/>
      <c r="AK155" s="193"/>
      <c r="AL155" s="193"/>
      <c r="AM155" s="193"/>
      <c r="AN155" s="193"/>
      <c r="AO155" s="193"/>
      <c r="AP155" s="193"/>
      <c r="AQ155" s="193"/>
      <c r="AR155" s="193"/>
      <c r="AS155" s="193"/>
      <c r="AT155" s="193"/>
      <c r="AU155" s="193"/>
      <c r="AV155" s="193"/>
      <c r="AW155" s="193"/>
      <c r="AX155" s="193"/>
      <c r="AY155" s="193"/>
      <c r="AZ155" s="193"/>
      <c r="BA155" s="193"/>
      <c r="BB155" s="193"/>
      <c r="BC155" s="193"/>
      <c r="BD155" s="193"/>
      <c r="BE155" s="193"/>
      <c r="BF155" s="193"/>
      <c r="BG155" s="193"/>
      <c r="BH155" s="193"/>
      <c r="BI155" s="193"/>
      <c r="BJ155" s="193"/>
      <c r="BK155" s="193"/>
      <c r="BL155" s="193"/>
      <c r="BM155" s="193"/>
      <c r="BN155" s="193"/>
    </row>
    <row r="156" spans="1:66" x14ac:dyDescent="0.2">
      <c r="A156" s="193"/>
      <c r="B156" s="193"/>
      <c r="C156" s="193"/>
      <c r="D156" s="193"/>
      <c r="E156" s="193"/>
      <c r="F156" s="193"/>
      <c r="G156" s="193"/>
      <c r="H156" s="193"/>
      <c r="I156" s="193"/>
      <c r="J156" s="193"/>
      <c r="K156" s="193"/>
      <c r="L156" s="193"/>
      <c r="M156" s="193"/>
      <c r="N156" s="193"/>
      <c r="O156" s="193"/>
      <c r="P156" s="193"/>
      <c r="Q156" s="193"/>
      <c r="R156" s="193"/>
      <c r="S156" s="193"/>
      <c r="T156" s="193"/>
      <c r="U156" s="193"/>
      <c r="V156" s="193"/>
      <c r="W156" s="193"/>
      <c r="X156" s="193"/>
      <c r="Y156" s="193"/>
      <c r="Z156" s="193"/>
      <c r="AA156" s="193"/>
      <c r="AB156" s="193"/>
      <c r="AC156" s="193"/>
      <c r="AD156" s="193"/>
      <c r="AE156" s="193"/>
      <c r="AF156" s="193"/>
      <c r="AG156" s="193"/>
      <c r="AH156" s="193"/>
      <c r="AI156" s="193"/>
      <c r="AJ156" s="193"/>
      <c r="AK156" s="193"/>
      <c r="AL156" s="193"/>
      <c r="AM156" s="193"/>
      <c r="AN156" s="193"/>
      <c r="AO156" s="193"/>
      <c r="AP156" s="193"/>
      <c r="AQ156" s="193"/>
      <c r="AR156" s="193"/>
      <c r="AS156" s="193"/>
      <c r="AT156" s="193"/>
      <c r="AU156" s="193"/>
      <c r="AV156" s="193"/>
      <c r="AW156" s="193"/>
      <c r="AX156" s="193"/>
      <c r="AY156" s="193"/>
      <c r="AZ156" s="193"/>
      <c r="BA156" s="193"/>
      <c r="BB156" s="193"/>
      <c r="BC156" s="193"/>
      <c r="BD156" s="193"/>
      <c r="BE156" s="193"/>
      <c r="BF156" s="193"/>
      <c r="BG156" s="193"/>
      <c r="BH156" s="193"/>
      <c r="BI156" s="193"/>
      <c r="BJ156" s="193"/>
      <c r="BK156" s="193"/>
      <c r="BL156" s="193"/>
      <c r="BM156" s="193"/>
      <c r="BN156" s="193"/>
    </row>
    <row r="157" spans="1:66" x14ac:dyDescent="0.2">
      <c r="A157" s="193"/>
      <c r="B157" s="193"/>
      <c r="C157" s="193"/>
      <c r="D157" s="193"/>
      <c r="E157" s="193"/>
      <c r="F157" s="193"/>
      <c r="G157" s="193"/>
      <c r="H157" s="193"/>
      <c r="I157" s="193"/>
      <c r="J157" s="193"/>
      <c r="K157" s="193"/>
      <c r="L157" s="193"/>
      <c r="M157" s="193"/>
      <c r="N157" s="193"/>
      <c r="O157" s="193"/>
      <c r="P157" s="193"/>
      <c r="Q157" s="193"/>
      <c r="R157" s="193"/>
      <c r="S157" s="193"/>
      <c r="T157" s="193"/>
      <c r="U157" s="193"/>
      <c r="V157" s="193"/>
      <c r="W157" s="193"/>
      <c r="X157" s="193"/>
      <c r="Y157" s="193"/>
      <c r="Z157" s="193"/>
      <c r="AA157" s="193"/>
      <c r="AB157" s="193"/>
      <c r="AC157" s="193"/>
      <c r="AD157" s="193"/>
      <c r="AE157" s="193"/>
      <c r="AF157" s="193"/>
      <c r="AG157" s="193"/>
      <c r="AH157" s="193"/>
      <c r="AI157" s="193"/>
      <c r="AJ157" s="193"/>
      <c r="AK157" s="193"/>
      <c r="AL157" s="193"/>
      <c r="AM157" s="193"/>
      <c r="AN157" s="193"/>
      <c r="AO157" s="193"/>
      <c r="AP157" s="193"/>
      <c r="AQ157" s="193"/>
      <c r="AR157" s="193"/>
      <c r="AS157" s="193"/>
      <c r="AT157" s="193"/>
      <c r="AU157" s="193"/>
      <c r="AV157" s="193"/>
      <c r="AW157" s="193"/>
      <c r="AX157" s="193"/>
      <c r="AY157" s="193"/>
      <c r="AZ157" s="193"/>
      <c r="BA157" s="193"/>
      <c r="BB157" s="193"/>
      <c r="BC157" s="193"/>
      <c r="BD157" s="193"/>
      <c r="BE157" s="193"/>
      <c r="BF157" s="193"/>
      <c r="BG157" s="193"/>
      <c r="BH157" s="193"/>
      <c r="BI157" s="193"/>
      <c r="BJ157" s="193"/>
      <c r="BK157" s="193"/>
      <c r="BL157" s="193"/>
      <c r="BM157" s="193"/>
      <c r="BN157" s="193"/>
    </row>
    <row r="158" spans="1:66" x14ac:dyDescent="0.2">
      <c r="A158" s="193"/>
      <c r="B158" s="193"/>
      <c r="C158" s="193"/>
      <c r="D158" s="193"/>
      <c r="E158" s="193"/>
      <c r="F158" s="193"/>
      <c r="G158" s="193"/>
      <c r="H158" s="193"/>
      <c r="I158" s="193"/>
      <c r="J158" s="193"/>
      <c r="K158" s="193"/>
      <c r="L158" s="193"/>
      <c r="M158" s="193"/>
      <c r="N158" s="193"/>
      <c r="O158" s="193"/>
      <c r="P158" s="193"/>
      <c r="Q158" s="193"/>
      <c r="R158" s="193"/>
      <c r="S158" s="193"/>
      <c r="T158" s="193"/>
      <c r="U158" s="193"/>
      <c r="V158" s="193"/>
      <c r="W158" s="193"/>
      <c r="X158" s="193"/>
      <c r="Y158" s="193"/>
      <c r="Z158" s="193"/>
      <c r="AA158" s="193"/>
      <c r="AB158" s="193"/>
      <c r="AC158" s="193"/>
      <c r="AD158" s="193"/>
      <c r="AE158" s="193"/>
      <c r="AF158" s="193"/>
      <c r="AG158" s="193"/>
      <c r="AH158" s="193"/>
      <c r="AI158" s="193"/>
      <c r="AJ158" s="193"/>
      <c r="AK158" s="193"/>
      <c r="AL158" s="193"/>
      <c r="AM158" s="193"/>
      <c r="AN158" s="193"/>
      <c r="AO158" s="193"/>
      <c r="AP158" s="193"/>
      <c r="AQ158" s="193"/>
      <c r="AR158" s="193"/>
      <c r="AS158" s="193"/>
      <c r="AT158" s="193"/>
      <c r="AU158" s="193"/>
      <c r="AV158" s="193"/>
      <c r="AW158" s="193"/>
      <c r="AX158" s="193"/>
      <c r="AY158" s="193"/>
      <c r="AZ158" s="193"/>
      <c r="BA158" s="193"/>
      <c r="BB158" s="193"/>
      <c r="BC158" s="193"/>
      <c r="BD158" s="193"/>
      <c r="BE158" s="193"/>
      <c r="BF158" s="193"/>
      <c r="BG158" s="193"/>
      <c r="BH158" s="193"/>
      <c r="BI158" s="193"/>
      <c r="BJ158" s="193"/>
      <c r="BK158" s="193"/>
      <c r="BL158" s="193"/>
      <c r="BM158" s="193"/>
      <c r="BN158" s="193"/>
    </row>
    <row r="159" spans="1:66" x14ac:dyDescent="0.2">
      <c r="A159" s="193"/>
      <c r="B159" s="193"/>
      <c r="C159" s="193"/>
      <c r="D159" s="193"/>
      <c r="E159" s="193"/>
      <c r="F159" s="193"/>
      <c r="G159" s="193"/>
      <c r="H159" s="193"/>
      <c r="I159" s="193"/>
      <c r="J159" s="193"/>
      <c r="K159" s="193"/>
      <c r="L159" s="193"/>
      <c r="M159" s="193"/>
      <c r="N159" s="193"/>
      <c r="O159" s="193"/>
      <c r="P159" s="193"/>
      <c r="Q159" s="193"/>
      <c r="R159" s="193"/>
      <c r="S159" s="193"/>
      <c r="T159" s="193"/>
      <c r="U159" s="193"/>
      <c r="V159" s="193"/>
      <c r="W159" s="193"/>
      <c r="X159" s="193"/>
      <c r="Y159" s="193"/>
      <c r="Z159" s="193"/>
      <c r="AA159" s="193"/>
      <c r="AB159" s="193"/>
      <c r="AC159" s="193"/>
      <c r="AD159" s="193"/>
      <c r="AE159" s="193"/>
      <c r="AF159" s="193"/>
      <c r="AG159" s="193"/>
      <c r="AH159" s="193"/>
      <c r="AI159" s="193"/>
      <c r="AJ159" s="193"/>
      <c r="AK159" s="193"/>
      <c r="AL159" s="193"/>
      <c r="AM159" s="193"/>
      <c r="AN159" s="193"/>
      <c r="AO159" s="193"/>
      <c r="AP159" s="193"/>
      <c r="AQ159" s="193"/>
      <c r="AR159" s="193"/>
      <c r="AS159" s="193"/>
      <c r="AT159" s="193"/>
      <c r="AU159" s="193"/>
      <c r="AV159" s="193"/>
      <c r="AW159" s="193"/>
      <c r="AX159" s="193"/>
      <c r="AY159" s="193"/>
      <c r="AZ159" s="193"/>
      <c r="BA159" s="193"/>
      <c r="BB159" s="193"/>
      <c r="BC159" s="193"/>
      <c r="BD159" s="193"/>
      <c r="BE159" s="193"/>
      <c r="BF159" s="193"/>
      <c r="BG159" s="193"/>
      <c r="BH159" s="193"/>
      <c r="BI159" s="193"/>
      <c r="BJ159" s="193"/>
      <c r="BK159" s="193"/>
      <c r="BL159" s="193"/>
      <c r="BM159" s="193"/>
      <c r="BN159" s="193"/>
    </row>
    <row r="160" spans="1:66" x14ac:dyDescent="0.2">
      <c r="A160" s="193"/>
      <c r="B160" s="193"/>
      <c r="C160" s="193"/>
      <c r="D160" s="193"/>
      <c r="E160" s="193"/>
      <c r="F160" s="193"/>
      <c r="G160" s="193"/>
      <c r="H160" s="193"/>
      <c r="I160" s="193"/>
      <c r="J160" s="193"/>
      <c r="K160" s="193"/>
      <c r="L160" s="193"/>
      <c r="M160" s="193"/>
      <c r="N160" s="193"/>
      <c r="O160" s="193"/>
      <c r="P160" s="193"/>
      <c r="Q160" s="193"/>
      <c r="R160" s="193"/>
      <c r="S160" s="193"/>
      <c r="T160" s="193"/>
      <c r="U160" s="193"/>
      <c r="V160" s="193"/>
      <c r="W160" s="193"/>
      <c r="X160" s="193"/>
      <c r="Y160" s="193"/>
      <c r="Z160" s="193"/>
      <c r="AA160" s="193"/>
      <c r="AB160" s="193"/>
      <c r="AC160" s="193"/>
      <c r="AD160" s="193"/>
      <c r="AE160" s="193"/>
      <c r="AF160" s="193"/>
      <c r="AG160" s="193"/>
      <c r="AH160" s="193"/>
      <c r="AI160" s="193"/>
      <c r="AJ160" s="193"/>
      <c r="AK160" s="193"/>
      <c r="AL160" s="193"/>
      <c r="AM160" s="193"/>
      <c r="AN160" s="193"/>
      <c r="AO160" s="193"/>
      <c r="AP160" s="193"/>
      <c r="AQ160" s="193"/>
      <c r="AR160" s="193"/>
      <c r="AS160" s="193"/>
      <c r="AT160" s="193"/>
      <c r="AU160" s="193"/>
      <c r="AV160" s="193"/>
      <c r="AW160" s="193"/>
      <c r="AX160" s="193"/>
      <c r="AY160" s="193"/>
      <c r="AZ160" s="193"/>
      <c r="BA160" s="193"/>
      <c r="BB160" s="193"/>
      <c r="BC160" s="193"/>
      <c r="BD160" s="193"/>
      <c r="BE160" s="193"/>
      <c r="BF160" s="193"/>
      <c r="BG160" s="193"/>
      <c r="BH160" s="193"/>
      <c r="BI160" s="193"/>
      <c r="BJ160" s="193"/>
      <c r="BK160" s="193"/>
      <c r="BL160" s="193"/>
      <c r="BM160" s="193"/>
      <c r="BN160" s="193"/>
    </row>
    <row r="161" spans="1:66" x14ac:dyDescent="0.2">
      <c r="A161" s="193"/>
      <c r="B161" s="193"/>
      <c r="C161" s="193"/>
      <c r="D161" s="193"/>
      <c r="E161" s="193"/>
      <c r="F161" s="193"/>
      <c r="G161" s="193"/>
      <c r="H161" s="193"/>
      <c r="I161" s="193"/>
      <c r="J161" s="193"/>
      <c r="K161" s="193"/>
      <c r="L161" s="193"/>
      <c r="M161" s="193"/>
      <c r="N161" s="193"/>
      <c r="O161" s="193"/>
      <c r="P161" s="193"/>
      <c r="Q161" s="193"/>
      <c r="R161" s="193"/>
      <c r="S161" s="193"/>
      <c r="T161" s="193"/>
      <c r="U161" s="193"/>
      <c r="V161" s="193"/>
      <c r="W161" s="193"/>
      <c r="X161" s="193"/>
      <c r="Y161" s="193"/>
      <c r="Z161" s="193"/>
      <c r="AA161" s="193"/>
      <c r="AB161" s="193"/>
      <c r="AC161" s="193"/>
      <c r="AD161" s="193"/>
      <c r="AE161" s="193"/>
      <c r="AF161" s="193"/>
      <c r="AG161" s="193"/>
      <c r="AH161" s="193"/>
      <c r="AI161" s="193"/>
      <c r="AJ161" s="193"/>
      <c r="AK161" s="193"/>
      <c r="AL161" s="193"/>
      <c r="AM161" s="193"/>
      <c r="AN161" s="193"/>
      <c r="AO161" s="193"/>
      <c r="AP161" s="193"/>
      <c r="AQ161" s="193"/>
      <c r="AR161" s="193"/>
      <c r="AS161" s="193"/>
      <c r="AT161" s="193"/>
      <c r="AU161" s="193"/>
      <c r="AV161" s="193"/>
      <c r="AW161" s="193"/>
      <c r="AX161" s="193"/>
      <c r="AY161" s="193"/>
      <c r="AZ161" s="193"/>
      <c r="BA161" s="193"/>
      <c r="BB161" s="193"/>
      <c r="BC161" s="193"/>
      <c r="BD161" s="193"/>
      <c r="BE161" s="193"/>
      <c r="BF161" s="193"/>
      <c r="BG161" s="193"/>
      <c r="BH161" s="193"/>
      <c r="BI161" s="193"/>
      <c r="BJ161" s="193"/>
      <c r="BK161" s="193"/>
      <c r="BL161" s="193"/>
      <c r="BM161" s="193"/>
      <c r="BN161" s="193"/>
    </row>
    <row r="162" spans="1:66" x14ac:dyDescent="0.2">
      <c r="A162" s="193"/>
      <c r="B162" s="193"/>
      <c r="C162" s="193"/>
      <c r="D162" s="193"/>
      <c r="E162" s="193"/>
      <c r="F162" s="193"/>
      <c r="G162" s="193"/>
      <c r="H162" s="193"/>
      <c r="I162" s="193"/>
      <c r="J162" s="193"/>
      <c r="K162" s="193"/>
      <c r="L162" s="193"/>
      <c r="M162" s="193"/>
      <c r="N162" s="193"/>
      <c r="O162" s="193"/>
      <c r="P162" s="193"/>
      <c r="Q162" s="193"/>
      <c r="R162" s="193"/>
      <c r="S162" s="193"/>
      <c r="T162" s="193"/>
      <c r="U162" s="193"/>
      <c r="V162" s="193"/>
      <c r="W162" s="193"/>
      <c r="X162" s="193"/>
      <c r="Y162" s="193"/>
      <c r="Z162" s="193"/>
      <c r="AA162" s="193"/>
      <c r="AB162" s="193"/>
      <c r="AC162" s="193"/>
      <c r="AD162" s="193"/>
      <c r="AE162" s="193"/>
      <c r="AF162" s="193"/>
      <c r="AG162" s="193"/>
      <c r="AH162" s="193"/>
      <c r="AI162" s="193"/>
      <c r="AJ162" s="193"/>
      <c r="AK162" s="193"/>
      <c r="AL162" s="193"/>
      <c r="AM162" s="193"/>
      <c r="AN162" s="193"/>
      <c r="AO162" s="193"/>
      <c r="AP162" s="193"/>
      <c r="AQ162" s="193"/>
      <c r="AR162" s="193"/>
      <c r="AS162" s="193"/>
      <c r="AT162" s="193"/>
      <c r="AU162" s="193"/>
      <c r="AV162" s="193"/>
      <c r="AW162" s="193"/>
      <c r="AX162" s="193"/>
      <c r="AY162" s="193"/>
      <c r="AZ162" s="193"/>
      <c r="BA162" s="193"/>
      <c r="BB162" s="193"/>
      <c r="BC162" s="193"/>
      <c r="BD162" s="193"/>
      <c r="BE162" s="193"/>
      <c r="BF162" s="193"/>
      <c r="BG162" s="193"/>
      <c r="BH162" s="193"/>
      <c r="BI162" s="193"/>
      <c r="BJ162" s="193"/>
      <c r="BK162" s="193"/>
      <c r="BL162" s="193"/>
      <c r="BM162" s="193"/>
      <c r="BN162" s="193"/>
    </row>
    <row r="163" spans="1:66" x14ac:dyDescent="0.2">
      <c r="A163" s="193"/>
      <c r="B163" s="193"/>
      <c r="C163" s="193"/>
      <c r="D163" s="193"/>
      <c r="E163" s="193"/>
      <c r="F163" s="193"/>
      <c r="G163" s="193"/>
      <c r="H163" s="193"/>
      <c r="I163" s="193"/>
      <c r="J163" s="193"/>
      <c r="K163" s="193"/>
      <c r="L163" s="193"/>
      <c r="M163" s="193"/>
      <c r="N163" s="193"/>
      <c r="O163" s="193"/>
      <c r="P163" s="193"/>
      <c r="Q163" s="193"/>
      <c r="R163" s="193"/>
      <c r="S163" s="193"/>
      <c r="T163" s="193"/>
      <c r="U163" s="193"/>
      <c r="V163" s="193"/>
      <c r="W163" s="193"/>
      <c r="X163" s="193"/>
      <c r="Y163" s="193"/>
      <c r="Z163" s="193"/>
      <c r="AA163" s="193"/>
      <c r="AB163" s="193"/>
      <c r="AC163" s="193"/>
      <c r="AD163" s="193"/>
      <c r="AE163" s="193"/>
      <c r="AF163" s="193"/>
      <c r="AG163" s="193"/>
      <c r="AH163" s="193"/>
      <c r="AI163" s="193"/>
      <c r="AJ163" s="193"/>
      <c r="AK163" s="193"/>
      <c r="AL163" s="193"/>
      <c r="AM163" s="193"/>
      <c r="AN163" s="193"/>
      <c r="AO163" s="193"/>
      <c r="AP163" s="193"/>
      <c r="AQ163" s="193"/>
      <c r="AR163" s="193"/>
      <c r="AS163" s="193"/>
      <c r="AT163" s="193"/>
      <c r="AU163" s="193"/>
      <c r="AV163" s="193"/>
      <c r="AW163" s="193"/>
      <c r="AX163" s="193"/>
      <c r="AY163" s="193"/>
      <c r="AZ163" s="193"/>
      <c r="BA163" s="193"/>
      <c r="BB163" s="193"/>
      <c r="BC163" s="193"/>
      <c r="BD163" s="193"/>
      <c r="BE163" s="193"/>
      <c r="BF163" s="193"/>
      <c r="BG163" s="193"/>
      <c r="BH163" s="193"/>
      <c r="BI163" s="193"/>
      <c r="BJ163" s="193"/>
      <c r="BK163" s="193"/>
      <c r="BL163" s="193"/>
      <c r="BM163" s="193"/>
      <c r="BN163" s="193"/>
    </row>
  </sheetData>
  <sheetProtection algorithmName="SHA-512" hashValue="og8wDjW228mgx1vnFMwWbTYO4yKDJyzExj9KkZQzdjcc/oZAgCJ4K1x+DW2G2y8G+vne+pEGELpnkN6G1sSirw==" saltValue="T32jnC7sMi5LO7kDpaB/eQ==" spinCount="100000" sheet="1" objects="1" scenarios="1" selectLockedCells="1" selectUnlockedCells="1"/>
  <conditionalFormatting sqref="L15">
    <cfRule type="expression" dxfId="15" priority="7">
      <formula>L15="No"</formula>
    </cfRule>
  </conditionalFormatting>
  <conditionalFormatting sqref="L16:L22">
    <cfRule type="expression" dxfId="14" priority="5">
      <formula>L16="No"</formula>
    </cfRule>
  </conditionalFormatting>
  <conditionalFormatting sqref="L30:L44">
    <cfRule type="expression" dxfId="13" priority="4">
      <formula>L30&lt;0</formula>
    </cfRule>
  </conditionalFormatting>
  <conditionalFormatting sqref="L31:L44">
    <cfRule type="expression" dxfId="12" priority="3">
      <formula>"L30&lt;0"</formula>
    </cfRule>
  </conditionalFormatting>
  <conditionalFormatting sqref="N30:P44">
    <cfRule type="expression" dxfId="11" priority="2">
      <formula>N30&lt;0</formula>
    </cfRule>
  </conditionalFormatting>
  <conditionalFormatting sqref="N31:P44">
    <cfRule type="expression" dxfId="10" priority="1">
      <formula>"L30&lt;0"</formula>
    </cfRule>
  </conditionalFormatting>
  <pageMargins left="0.7" right="0.7" top="0.75" bottom="0.75" header="0.3" footer="0.3"/>
  <pageSetup paperSize="9" orientation="portrait" horizontalDpi="4294967293"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73B3B7-9274-46E7-8D71-4CF5CFAEECB7}">
  <dimension ref="A1:BK76"/>
  <sheetViews>
    <sheetView zoomScaleNormal="100" workbookViewId="0">
      <selection activeCell="D5" sqref="D5"/>
    </sheetView>
  </sheetViews>
  <sheetFormatPr baseColWidth="10" defaultColWidth="8.83203125" defaultRowHeight="19" x14ac:dyDescent="0.25"/>
  <cols>
    <col min="1" max="1" width="8.6640625" style="193"/>
    <col min="2" max="2" width="4.5" style="285" customWidth="1"/>
    <col min="3" max="3" width="23.83203125" customWidth="1"/>
    <col min="4" max="4" width="8.6640625" customWidth="1"/>
    <col min="5" max="5" width="1.83203125" customWidth="1"/>
    <col min="6" max="6" width="10.5" customWidth="1"/>
    <col min="7" max="7" width="15.6640625" customWidth="1"/>
    <col min="8" max="8" width="4.5" customWidth="1"/>
    <col min="9" max="9" width="43.5" customWidth="1"/>
    <col min="10" max="10" width="8.33203125" customWidth="1"/>
    <col min="11" max="11" width="11.5" customWidth="1"/>
    <col min="12" max="12" width="13.1640625" customWidth="1"/>
    <col min="13" max="13" width="3.5" customWidth="1"/>
    <col min="14" max="14" width="12.1640625" customWidth="1"/>
    <col min="15" max="17" width="13.1640625" customWidth="1"/>
    <col min="18" max="18" width="4.1640625" customWidth="1"/>
    <col min="19" max="19" width="3.83203125" customWidth="1"/>
    <col min="24" max="24" width="6.83203125" customWidth="1"/>
    <col min="27" max="27" width="11.1640625" bestFit="1" customWidth="1"/>
  </cols>
  <sheetData>
    <row r="1" spans="2:63" s="193" customFormat="1" ht="15" x14ac:dyDescent="0.2"/>
    <row r="2" spans="2:63" s="193" customFormat="1" ht="29" x14ac:dyDescent="0.35">
      <c r="C2" s="328" t="s">
        <v>241</v>
      </c>
      <c r="I2" s="308" t="s">
        <v>189</v>
      </c>
    </row>
    <row r="3" spans="2:63" s="193" customFormat="1" ht="13.5" customHeight="1" x14ac:dyDescent="0.35">
      <c r="C3" s="308"/>
      <c r="I3" s="308"/>
    </row>
    <row r="4" spans="2:63" ht="15" x14ac:dyDescent="0.2">
      <c r="B4" s="304"/>
      <c r="C4" s="304"/>
      <c r="D4" s="304"/>
      <c r="E4" s="304"/>
      <c r="F4" s="193"/>
      <c r="G4" s="193"/>
      <c r="H4" s="193"/>
      <c r="I4" s="193"/>
      <c r="J4" s="193"/>
      <c r="K4" s="193"/>
      <c r="L4" s="193"/>
      <c r="M4" s="193"/>
      <c r="N4" s="193"/>
      <c r="O4" s="193"/>
      <c r="P4" s="193"/>
      <c r="Q4" s="193"/>
      <c r="R4" s="193"/>
      <c r="S4" s="193"/>
      <c r="T4" s="193"/>
      <c r="U4" s="193"/>
      <c r="V4" s="193"/>
      <c r="W4" s="193"/>
      <c r="X4" s="193"/>
      <c r="Y4" s="193"/>
      <c r="Z4" s="193"/>
      <c r="AA4" s="193"/>
      <c r="AB4" s="193"/>
      <c r="AC4" s="193"/>
      <c r="AD4" s="193"/>
      <c r="AE4" s="193"/>
      <c r="AF4" s="193"/>
      <c r="AG4" s="193"/>
      <c r="AH4" s="193"/>
      <c r="AI4" s="193"/>
      <c r="AJ4" s="193"/>
      <c r="AK4" s="193"/>
      <c r="AL4" s="193"/>
      <c r="AM4" s="193"/>
      <c r="AN4" s="193"/>
      <c r="AO4" s="193"/>
      <c r="AP4" s="193"/>
      <c r="AQ4" s="193"/>
      <c r="AR4" s="193"/>
      <c r="AS4" s="193"/>
      <c r="AT4" s="193"/>
      <c r="AU4" s="193"/>
      <c r="AV4" s="193"/>
      <c r="AW4" s="193"/>
      <c r="AX4" s="193"/>
      <c r="AY4" s="193"/>
      <c r="AZ4" s="193"/>
      <c r="BA4" s="193"/>
      <c r="BB4" s="193"/>
      <c r="BC4" s="193"/>
      <c r="BD4" s="193"/>
      <c r="BE4" s="193"/>
      <c r="BF4" s="193"/>
      <c r="BG4" s="193"/>
      <c r="BH4" s="193"/>
      <c r="BI4" s="193"/>
      <c r="BJ4" s="193"/>
      <c r="BK4" s="193"/>
    </row>
    <row r="5" spans="2:63" ht="16" x14ac:dyDescent="0.2">
      <c r="B5" s="304"/>
      <c r="C5" s="303" t="s">
        <v>12</v>
      </c>
      <c r="D5" s="332">
        <v>0.3</v>
      </c>
      <c r="E5" s="316"/>
      <c r="F5" s="193"/>
      <c r="G5" s="193"/>
      <c r="H5" s="193"/>
      <c r="I5" s="193"/>
      <c r="J5" s="193"/>
      <c r="K5" s="193"/>
      <c r="L5" s="193"/>
      <c r="M5" s="193"/>
      <c r="N5" s="193"/>
      <c r="O5" s="193"/>
      <c r="P5" s="193"/>
      <c r="Q5" s="193"/>
      <c r="R5" s="193"/>
      <c r="S5" s="193"/>
      <c r="T5" s="193"/>
      <c r="U5" s="193"/>
      <c r="V5" s="193"/>
      <c r="W5" s="193"/>
      <c r="X5" s="193"/>
      <c r="Y5" s="193"/>
      <c r="Z5" s="193"/>
      <c r="AA5" s="193"/>
      <c r="AB5" s="193"/>
      <c r="AC5" s="193"/>
      <c r="AD5" s="193"/>
      <c r="AE5" s="193"/>
      <c r="AF5" s="193"/>
      <c r="AG5" s="193"/>
      <c r="AH5" s="193"/>
      <c r="AI5" s="193"/>
      <c r="AJ5" s="193"/>
      <c r="AK5" s="193"/>
      <c r="AL5" s="193"/>
      <c r="AM5" s="193"/>
      <c r="AN5" s="193"/>
      <c r="AO5" s="193"/>
      <c r="AP5" s="193"/>
      <c r="AQ5" s="193"/>
      <c r="AR5" s="193"/>
      <c r="AS5" s="193"/>
      <c r="AT5" s="193"/>
      <c r="AU5" s="193"/>
      <c r="AV5" s="193"/>
      <c r="AW5" s="193"/>
      <c r="AX5" s="193"/>
      <c r="AY5" s="193"/>
      <c r="AZ5" s="193"/>
      <c r="BA5" s="193"/>
      <c r="BB5" s="193"/>
      <c r="BC5" s="193"/>
      <c r="BD5" s="193"/>
      <c r="BE5" s="193"/>
      <c r="BF5" s="193"/>
      <c r="BG5" s="193"/>
      <c r="BH5" s="193"/>
      <c r="BI5" s="193"/>
      <c r="BJ5" s="193"/>
      <c r="BK5" s="193"/>
    </row>
    <row r="6" spans="2:63" ht="16" x14ac:dyDescent="0.2">
      <c r="B6" s="304"/>
      <c r="C6" s="303"/>
      <c r="D6" s="316"/>
      <c r="E6" s="316"/>
      <c r="F6" s="193"/>
      <c r="G6" s="193"/>
      <c r="H6" s="193"/>
      <c r="I6" s="193"/>
      <c r="J6" s="193"/>
      <c r="K6" s="193"/>
      <c r="L6" s="193"/>
      <c r="M6" s="193"/>
      <c r="N6" s="193"/>
      <c r="O6" s="193"/>
      <c r="P6" s="193"/>
      <c r="Q6" s="193"/>
      <c r="R6" s="193"/>
      <c r="S6" s="193"/>
      <c r="T6" s="193"/>
      <c r="U6" s="193"/>
      <c r="V6" s="193"/>
      <c r="W6" s="193"/>
      <c r="X6" s="193"/>
      <c r="Y6" s="193"/>
      <c r="Z6" s="193"/>
      <c r="AA6" s="193"/>
      <c r="AB6" s="193"/>
      <c r="AC6" s="193"/>
      <c r="AD6" s="193"/>
      <c r="AE6" s="193"/>
      <c r="AF6" s="193"/>
      <c r="AG6" s="193"/>
      <c r="AH6" s="193"/>
      <c r="AI6" s="193"/>
      <c r="AJ6" s="193"/>
      <c r="AK6" s="193"/>
      <c r="AL6" s="193"/>
      <c r="AM6" s="193"/>
      <c r="AN6" s="193"/>
      <c r="AO6" s="193"/>
      <c r="AP6" s="193"/>
      <c r="AQ6" s="193"/>
      <c r="AR6" s="193"/>
      <c r="AS6" s="193"/>
      <c r="AT6" s="193"/>
      <c r="AU6" s="193"/>
      <c r="AV6" s="193"/>
      <c r="AW6" s="193"/>
      <c r="AX6" s="193"/>
      <c r="AY6" s="193"/>
      <c r="AZ6" s="193"/>
      <c r="BA6" s="193"/>
      <c r="BB6" s="193"/>
      <c r="BC6" s="193"/>
      <c r="BD6" s="193"/>
      <c r="BE6" s="193"/>
      <c r="BF6" s="193"/>
      <c r="BG6" s="193"/>
      <c r="BH6" s="193"/>
      <c r="BI6" s="193"/>
      <c r="BJ6" s="193"/>
      <c r="BK6" s="193"/>
    </row>
    <row r="7" spans="2:63" ht="16" x14ac:dyDescent="0.2">
      <c r="B7" s="304"/>
      <c r="C7" s="303" t="s">
        <v>13</v>
      </c>
      <c r="D7" s="321">
        <v>3000</v>
      </c>
      <c r="E7" s="304"/>
      <c r="F7" s="193"/>
      <c r="G7" s="193"/>
      <c r="H7" s="193"/>
      <c r="I7" s="193"/>
      <c r="J7" s="193"/>
      <c r="K7" s="193"/>
      <c r="L7" s="193"/>
      <c r="M7" s="193"/>
      <c r="N7" s="193"/>
      <c r="O7" s="193"/>
      <c r="P7" s="193"/>
      <c r="Q7" s="193"/>
      <c r="R7" s="193"/>
      <c r="S7" s="193"/>
      <c r="T7" s="193"/>
      <c r="U7" s="193"/>
      <c r="V7" s="193"/>
      <c r="W7" s="193"/>
      <c r="X7" s="193"/>
      <c r="Y7" s="193"/>
      <c r="Z7" s="193"/>
      <c r="AA7" s="193"/>
      <c r="AB7" s="193"/>
      <c r="AC7" s="193"/>
      <c r="AD7" s="193"/>
      <c r="AE7" s="193"/>
      <c r="AF7" s="193"/>
      <c r="AG7" s="193"/>
      <c r="AH7" s="193"/>
      <c r="AI7" s="193"/>
      <c r="AJ7" s="193"/>
      <c r="AK7" s="193"/>
      <c r="AL7" s="193"/>
      <c r="AM7" s="193"/>
      <c r="AN7" s="193"/>
      <c r="AO7" s="193"/>
      <c r="AP7" s="193"/>
      <c r="AQ7" s="193"/>
      <c r="AR7" s="193"/>
      <c r="AS7" s="193"/>
      <c r="AT7" s="193"/>
      <c r="AU7" s="193"/>
      <c r="AV7" s="193"/>
      <c r="AW7" s="193"/>
      <c r="AX7" s="193"/>
      <c r="AY7" s="193"/>
      <c r="AZ7" s="193"/>
      <c r="BA7" s="193"/>
      <c r="BB7" s="193"/>
      <c r="BC7" s="193"/>
      <c r="BD7" s="193"/>
      <c r="BE7" s="193"/>
      <c r="BF7" s="193"/>
      <c r="BG7" s="193"/>
      <c r="BH7" s="193"/>
      <c r="BI7" s="193"/>
      <c r="BJ7" s="193"/>
      <c r="BK7" s="193"/>
    </row>
    <row r="8" spans="2:63" ht="16" x14ac:dyDescent="0.2">
      <c r="B8" s="304"/>
      <c r="C8" s="303" t="s">
        <v>14</v>
      </c>
      <c r="D8" s="321">
        <v>1200</v>
      </c>
      <c r="E8" s="304"/>
      <c r="F8" s="193"/>
      <c r="G8" s="193"/>
      <c r="H8" s="193"/>
      <c r="I8" s="193"/>
      <c r="J8" s="193"/>
      <c r="K8" s="193"/>
      <c r="L8" s="193"/>
      <c r="M8" s="193"/>
      <c r="N8" s="193"/>
      <c r="O8" s="193"/>
      <c r="P8" s="193"/>
      <c r="Q8" s="193"/>
      <c r="R8" s="193"/>
      <c r="S8" s="193"/>
      <c r="T8" s="193"/>
      <c r="U8" s="193"/>
      <c r="V8" s="193"/>
      <c r="W8" s="193"/>
      <c r="X8" s="193"/>
      <c r="Y8" s="193"/>
      <c r="Z8" s="193"/>
      <c r="AA8" s="193"/>
      <c r="AB8" s="193"/>
      <c r="AC8" s="193"/>
      <c r="AD8" s="193"/>
      <c r="AE8" s="193"/>
      <c r="AF8" s="193"/>
      <c r="AG8" s="193"/>
      <c r="AH8" s="193"/>
      <c r="AI8" s="193"/>
      <c r="AJ8" s="193"/>
      <c r="AK8" s="193"/>
      <c r="AL8" s="193"/>
      <c r="AM8" s="193"/>
      <c r="AN8" s="193"/>
      <c r="AO8" s="193"/>
      <c r="AP8" s="193"/>
      <c r="AQ8" s="193"/>
      <c r="AR8" s="193"/>
      <c r="AS8" s="193"/>
      <c r="AT8" s="193"/>
      <c r="AU8" s="193"/>
      <c r="AV8" s="193"/>
      <c r="AW8" s="193"/>
      <c r="AX8" s="193"/>
      <c r="AY8" s="193"/>
      <c r="AZ8" s="193"/>
      <c r="BA8" s="193"/>
      <c r="BB8" s="193"/>
      <c r="BC8" s="193"/>
      <c r="BD8" s="193"/>
      <c r="BE8" s="193"/>
      <c r="BF8" s="193"/>
      <c r="BG8" s="193"/>
      <c r="BH8" s="193"/>
      <c r="BI8" s="193"/>
      <c r="BJ8" s="193"/>
      <c r="BK8" s="193"/>
    </row>
    <row r="9" spans="2:63" ht="16" x14ac:dyDescent="0.2">
      <c r="B9" s="304"/>
      <c r="C9" s="303" t="s">
        <v>15</v>
      </c>
      <c r="D9" s="321">
        <f>D7-D8</f>
        <v>1800</v>
      </c>
      <c r="E9" s="304"/>
      <c r="F9" s="193"/>
      <c r="G9" s="193"/>
      <c r="H9" s="193"/>
      <c r="I9" s="193"/>
      <c r="J9" s="193"/>
      <c r="K9" s="193"/>
      <c r="L9" s="193"/>
      <c r="M9" s="193"/>
      <c r="N9" s="193"/>
      <c r="O9" s="193"/>
      <c r="P9" s="193"/>
      <c r="Q9" s="193"/>
      <c r="R9" s="193"/>
      <c r="S9" s="193"/>
      <c r="T9" s="193"/>
      <c r="U9" s="193"/>
      <c r="V9" s="193"/>
      <c r="W9" s="193"/>
      <c r="X9" s="193"/>
      <c r="Y9" s="193"/>
      <c r="Z9" s="193"/>
      <c r="AA9" s="193"/>
      <c r="AB9" s="193"/>
      <c r="AC9" s="193"/>
      <c r="AD9" s="193"/>
      <c r="AE9" s="193"/>
      <c r="AF9" s="193"/>
      <c r="AG9" s="193"/>
      <c r="AH9" s="193"/>
      <c r="AI9" s="193"/>
      <c r="AJ9" s="193"/>
      <c r="AK9" s="193"/>
      <c r="AL9" s="193"/>
      <c r="AM9" s="193"/>
      <c r="AN9" s="193"/>
      <c r="AO9" s="193"/>
      <c r="AP9" s="193"/>
      <c r="AQ9" s="193"/>
      <c r="AR9" s="193"/>
      <c r="AS9" s="193"/>
      <c r="AT9" s="193"/>
      <c r="AU9" s="193"/>
      <c r="AV9" s="193"/>
      <c r="AW9" s="193"/>
      <c r="AX9" s="193"/>
      <c r="AY9" s="193"/>
      <c r="AZ9" s="193"/>
      <c r="BA9" s="193"/>
      <c r="BB9" s="193"/>
      <c r="BC9" s="193"/>
      <c r="BD9" s="193"/>
      <c r="BE9" s="193"/>
      <c r="BF9" s="193"/>
      <c r="BG9" s="193"/>
      <c r="BH9" s="193"/>
      <c r="BI9" s="193"/>
      <c r="BJ9" s="193"/>
      <c r="BK9" s="193"/>
    </row>
    <row r="10" spans="2:63" ht="15" x14ac:dyDescent="0.2">
      <c r="B10" s="304"/>
      <c r="C10" s="304"/>
      <c r="D10" s="304"/>
      <c r="E10" s="304"/>
      <c r="F10" s="193"/>
      <c r="G10" s="193"/>
      <c r="H10" s="193"/>
      <c r="I10" s="193"/>
      <c r="J10" s="193"/>
      <c r="K10" s="193"/>
      <c r="L10" s="193"/>
      <c r="M10" s="193"/>
      <c r="N10" s="193"/>
      <c r="O10" s="193"/>
      <c r="P10" s="193"/>
      <c r="Q10" s="193"/>
      <c r="R10" s="193"/>
      <c r="S10" s="193"/>
      <c r="T10" s="193"/>
      <c r="U10" s="193"/>
      <c r="V10" s="193"/>
      <c r="W10" s="193"/>
      <c r="X10" s="193"/>
      <c r="Y10" s="193"/>
      <c r="Z10" s="193"/>
      <c r="AA10" s="193"/>
      <c r="AB10" s="193"/>
      <c r="AC10" s="193"/>
      <c r="AD10" s="193"/>
      <c r="AE10" s="193"/>
      <c r="AF10" s="193"/>
      <c r="AG10" s="193"/>
      <c r="AH10" s="193"/>
      <c r="AI10" s="193"/>
      <c r="AJ10" s="193"/>
      <c r="AK10" s="193"/>
      <c r="AL10" s="193"/>
      <c r="AM10" s="193"/>
      <c r="AN10" s="193"/>
      <c r="AO10" s="193"/>
      <c r="AP10" s="193"/>
      <c r="AQ10" s="193"/>
      <c r="AR10" s="193"/>
      <c r="AS10" s="193"/>
      <c r="AT10" s="193"/>
      <c r="AU10" s="193"/>
      <c r="AV10" s="193"/>
      <c r="AW10" s="193"/>
      <c r="AX10" s="193"/>
      <c r="AY10" s="193"/>
      <c r="AZ10" s="193"/>
      <c r="BA10" s="193"/>
      <c r="BB10" s="193"/>
      <c r="BC10" s="193"/>
      <c r="BD10" s="193"/>
      <c r="BE10" s="193"/>
      <c r="BF10" s="193"/>
      <c r="BG10" s="193"/>
      <c r="BH10" s="193"/>
      <c r="BI10" s="193"/>
      <c r="BJ10" s="193"/>
      <c r="BK10" s="193"/>
    </row>
    <row r="11" spans="2:63" ht="24" x14ac:dyDescent="0.3">
      <c r="B11" s="193"/>
      <c r="C11" s="193"/>
      <c r="D11" s="193"/>
      <c r="E11" s="193"/>
      <c r="F11" s="193"/>
      <c r="G11" s="193"/>
      <c r="H11" s="193"/>
      <c r="I11" s="328" t="s">
        <v>238</v>
      </c>
      <c r="J11" s="193"/>
      <c r="K11" s="193"/>
      <c r="L11" s="193"/>
      <c r="M11" s="193"/>
      <c r="N11" s="193"/>
      <c r="O11" s="193"/>
      <c r="P11" s="193"/>
      <c r="Q11" s="193"/>
      <c r="R11" s="193"/>
      <c r="S11" s="193"/>
      <c r="T11" s="193"/>
      <c r="U11" s="193"/>
      <c r="V11" s="193"/>
      <c r="W11" s="193"/>
      <c r="X11" s="193"/>
      <c r="Y11" s="193"/>
      <c r="Z11" s="193"/>
      <c r="AA11" s="193"/>
      <c r="AB11" s="193"/>
      <c r="AC11" s="193"/>
      <c r="AD11" s="193"/>
      <c r="AE11" s="193"/>
      <c r="AF11" s="193"/>
      <c r="AG11" s="193"/>
      <c r="AH11" s="193"/>
      <c r="AI11" s="193"/>
      <c r="AJ11" s="193"/>
      <c r="AK11" s="193"/>
      <c r="AL11" s="193"/>
      <c r="AM11" s="193"/>
      <c r="AN11" s="193"/>
      <c r="AO11" s="193"/>
      <c r="AP11" s="193"/>
      <c r="AQ11" s="193"/>
      <c r="AR11" s="193"/>
      <c r="AS11" s="193"/>
      <c r="AT11" s="193"/>
      <c r="AU11" s="193"/>
      <c r="AV11" s="193"/>
      <c r="AW11" s="193"/>
      <c r="AX11" s="193"/>
      <c r="AY11" s="193"/>
      <c r="AZ11" s="193"/>
      <c r="BA11" s="193"/>
      <c r="BB11" s="193"/>
      <c r="BC11" s="193"/>
      <c r="BD11" s="193"/>
      <c r="BE11" s="193"/>
      <c r="BF11" s="193"/>
      <c r="BG11" s="193"/>
      <c r="BH11" s="193"/>
      <c r="BI11" s="193"/>
      <c r="BJ11" s="193"/>
      <c r="BK11" s="193"/>
    </row>
    <row r="12" spans="2:63" ht="15" x14ac:dyDescent="0.2">
      <c r="B12" s="193"/>
      <c r="C12" s="193"/>
      <c r="D12" s="193"/>
      <c r="E12" s="193"/>
      <c r="F12" s="193"/>
      <c r="G12" s="193"/>
      <c r="H12" s="193"/>
      <c r="I12" s="193"/>
      <c r="J12" s="193"/>
      <c r="K12" s="193"/>
      <c r="L12" s="193"/>
      <c r="M12" s="193"/>
      <c r="N12" s="193"/>
      <c r="O12" s="193"/>
      <c r="P12" s="193"/>
      <c r="Q12" s="193"/>
      <c r="R12" s="193"/>
      <c r="S12" s="193"/>
      <c r="T12" s="193"/>
      <c r="U12" s="193"/>
      <c r="V12" s="193"/>
      <c r="W12" s="193"/>
      <c r="X12" s="193"/>
      <c r="Y12" s="193"/>
      <c r="Z12" s="193"/>
      <c r="AA12" s="193"/>
      <c r="AB12" s="193"/>
      <c r="AC12" s="193"/>
      <c r="AD12" s="193"/>
      <c r="AE12" s="193"/>
      <c r="AF12" s="193"/>
      <c r="AG12" s="193"/>
      <c r="AH12" s="193"/>
      <c r="AI12" s="193"/>
      <c r="AJ12" s="193"/>
      <c r="AK12" s="193"/>
      <c r="AL12" s="193"/>
      <c r="AM12" s="193"/>
      <c r="AN12" s="193"/>
      <c r="AO12" s="193"/>
      <c r="AP12" s="193"/>
      <c r="AQ12" s="193"/>
      <c r="AR12" s="193"/>
      <c r="AS12" s="193"/>
      <c r="AT12" s="193"/>
      <c r="AU12" s="193"/>
      <c r="AV12" s="193"/>
      <c r="AW12" s="193"/>
      <c r="AX12" s="193"/>
      <c r="AY12" s="193"/>
      <c r="AZ12" s="193"/>
      <c r="BA12" s="193"/>
      <c r="BB12" s="193"/>
      <c r="BC12" s="193"/>
      <c r="BD12" s="193"/>
      <c r="BE12" s="193"/>
      <c r="BF12" s="193"/>
      <c r="BG12" s="193"/>
      <c r="BH12" s="193"/>
      <c r="BI12" s="193"/>
      <c r="BJ12" s="193"/>
      <c r="BK12" s="193"/>
    </row>
    <row r="13" spans="2:63" ht="64" x14ac:dyDescent="0.2">
      <c r="B13" s="304"/>
      <c r="C13" s="297" t="s">
        <v>222</v>
      </c>
      <c r="D13" s="299" t="s">
        <v>227</v>
      </c>
      <c r="E13" s="299"/>
      <c r="F13" s="196" t="s">
        <v>232</v>
      </c>
      <c r="G13" s="196" t="s">
        <v>230</v>
      </c>
      <c r="H13" s="204"/>
      <c r="I13" s="297" t="s">
        <v>223</v>
      </c>
      <c r="J13" s="196"/>
      <c r="K13" s="196" t="s">
        <v>190</v>
      </c>
      <c r="L13" s="274" t="s">
        <v>226</v>
      </c>
      <c r="M13" s="204"/>
      <c r="N13" s="274" t="s">
        <v>224</v>
      </c>
      <c r="O13" s="274" t="s">
        <v>211</v>
      </c>
      <c r="P13" s="274" t="s">
        <v>225</v>
      </c>
      <c r="Q13" s="274" t="s">
        <v>247</v>
      </c>
      <c r="R13" s="304"/>
      <c r="S13" s="193"/>
      <c r="T13" s="193"/>
      <c r="U13" s="193"/>
      <c r="V13" s="193"/>
      <c r="W13" s="193"/>
      <c r="X13" s="193"/>
      <c r="Y13" s="193"/>
      <c r="Z13" s="193"/>
      <c r="AA13" s="193"/>
      <c r="AB13" s="193"/>
      <c r="AC13" s="193"/>
      <c r="AD13" s="193"/>
      <c r="AE13" s="193"/>
      <c r="AF13" s="193"/>
      <c r="AG13" s="193"/>
      <c r="AH13" s="193"/>
      <c r="AI13" s="193"/>
      <c r="AJ13" s="193"/>
      <c r="AK13" s="193"/>
      <c r="AL13" s="193"/>
      <c r="AM13" s="193"/>
      <c r="AN13" s="193"/>
      <c r="AO13" s="193"/>
      <c r="AP13" s="193"/>
      <c r="AQ13" s="193"/>
      <c r="AR13" s="193"/>
      <c r="AS13" s="193"/>
      <c r="AT13" s="193"/>
      <c r="AU13" s="193"/>
      <c r="AV13" s="193"/>
      <c r="AW13" s="193"/>
      <c r="AX13" s="193"/>
      <c r="AY13" s="193"/>
      <c r="AZ13" s="193"/>
      <c r="BA13" s="193"/>
      <c r="BB13" s="193"/>
      <c r="BC13" s="193"/>
      <c r="BD13" s="193"/>
      <c r="BE13" s="193"/>
      <c r="BF13" s="193"/>
      <c r="BG13" s="193"/>
      <c r="BH13" s="193"/>
      <c r="BI13" s="193"/>
      <c r="BJ13" s="193"/>
      <c r="BK13" s="193"/>
    </row>
    <row r="14" spans="2:63" ht="15" x14ac:dyDescent="0.2">
      <c r="B14" s="304"/>
      <c r="C14" s="204"/>
      <c r="D14" s="204"/>
      <c r="E14" s="204"/>
      <c r="F14" s="204"/>
      <c r="G14" s="204"/>
      <c r="H14" s="204"/>
      <c r="I14" s="204"/>
      <c r="J14" s="307"/>
      <c r="K14" s="307"/>
      <c r="L14" s="204"/>
      <c r="M14" s="204"/>
      <c r="N14" s="204"/>
      <c r="O14" s="204"/>
      <c r="P14" s="204"/>
      <c r="Q14" s="204"/>
      <c r="R14" s="304"/>
      <c r="S14" s="193"/>
      <c r="T14" s="193"/>
      <c r="U14" s="193"/>
      <c r="V14" s="193"/>
      <c r="W14" s="193"/>
      <c r="X14" s="193"/>
      <c r="Y14" s="193"/>
      <c r="Z14" s="193"/>
      <c r="AA14" s="193"/>
      <c r="AB14" s="193"/>
      <c r="AC14" s="193"/>
      <c r="AD14" s="193"/>
      <c r="AE14" s="193"/>
      <c r="AF14" s="193"/>
      <c r="AG14" s="193"/>
      <c r="AH14" s="193"/>
      <c r="AI14" s="193"/>
      <c r="AJ14" s="193"/>
      <c r="AK14" s="193"/>
      <c r="AL14" s="193"/>
      <c r="AM14" s="193"/>
      <c r="AN14" s="193"/>
      <c r="AO14" s="193"/>
      <c r="AP14" s="193"/>
      <c r="AQ14" s="193"/>
      <c r="AR14" s="193"/>
      <c r="AS14" s="193"/>
      <c r="AT14" s="193"/>
      <c r="AU14" s="193"/>
      <c r="AV14" s="193"/>
      <c r="AW14" s="193"/>
      <c r="AX14" s="193"/>
      <c r="AY14" s="193"/>
      <c r="AZ14" s="193"/>
      <c r="BA14" s="193"/>
      <c r="BB14" s="193"/>
      <c r="BC14" s="193"/>
      <c r="BD14" s="193"/>
      <c r="BE14" s="193"/>
      <c r="BF14" s="193"/>
      <c r="BG14" s="193"/>
      <c r="BH14" s="193"/>
      <c r="BI14" s="193"/>
      <c r="BJ14" s="193"/>
      <c r="BK14" s="193"/>
    </row>
    <row r="15" spans="2:63" ht="16" x14ac:dyDescent="0.2">
      <c r="B15" s="304"/>
      <c r="C15" s="303" t="s">
        <v>195</v>
      </c>
      <c r="D15" s="305">
        <v>1</v>
      </c>
      <c r="E15" s="305"/>
      <c r="F15" s="311">
        <v>19875</v>
      </c>
      <c r="G15" s="204">
        <f>4000*D15*F15*D$5/1000</f>
        <v>23850</v>
      </c>
      <c r="H15" s="204"/>
      <c r="I15" s="303" t="s">
        <v>33</v>
      </c>
      <c r="J15" s="307"/>
      <c r="K15" s="307">
        <v>7500</v>
      </c>
      <c r="L15" s="212">
        <v>0.3</v>
      </c>
      <c r="M15" s="204"/>
      <c r="N15" s="211">
        <f>$L15*$G15-$K15</f>
        <v>-345</v>
      </c>
      <c r="O15" s="211">
        <f>$L15*$G15*5-$K15</f>
        <v>28275</v>
      </c>
      <c r="P15" s="211">
        <f>$L15*$G15*10-$K15</f>
        <v>64050</v>
      </c>
      <c r="Q15" s="329">
        <f>K15/(L15*G15)</f>
        <v>1.0482180293501049</v>
      </c>
      <c r="R15" s="304"/>
      <c r="S15" s="193"/>
      <c r="T15" s="193"/>
      <c r="U15" s="193"/>
      <c r="V15" s="193"/>
      <c r="W15" s="193"/>
      <c r="X15" s="193"/>
      <c r="Y15" s="193"/>
      <c r="Z15" s="193"/>
      <c r="AA15" s="193"/>
      <c r="AB15" s="193"/>
      <c r="AC15" s="193"/>
      <c r="AD15" s="193"/>
      <c r="AE15" s="193"/>
      <c r="AF15" s="193"/>
      <c r="AG15" s="193"/>
      <c r="AH15" s="193"/>
      <c r="AI15" s="193"/>
      <c r="AJ15" s="193"/>
      <c r="AK15" s="193"/>
      <c r="AL15" s="193"/>
      <c r="AM15" s="193"/>
      <c r="AN15" s="193"/>
      <c r="AO15" s="193"/>
      <c r="AP15" s="193"/>
      <c r="AQ15" s="193"/>
      <c r="AR15" s="193"/>
      <c r="AS15" s="193"/>
      <c r="AT15" s="193"/>
      <c r="AU15" s="193"/>
      <c r="AV15" s="193"/>
      <c r="AW15" s="193"/>
      <c r="AX15" s="193"/>
      <c r="AY15" s="193"/>
      <c r="AZ15" s="193"/>
      <c r="BA15" s="193"/>
      <c r="BB15" s="193"/>
      <c r="BC15" s="193"/>
      <c r="BD15" s="193"/>
      <c r="BE15" s="193"/>
      <c r="BF15" s="193"/>
      <c r="BG15" s="193"/>
      <c r="BH15" s="193"/>
      <c r="BI15" s="193"/>
      <c r="BJ15" s="193"/>
      <c r="BK15" s="193"/>
    </row>
    <row r="16" spans="2:63" ht="16" x14ac:dyDescent="0.2">
      <c r="B16" s="304"/>
      <c r="C16" s="303" t="s">
        <v>195</v>
      </c>
      <c r="D16" s="305">
        <v>1</v>
      </c>
      <c r="E16" s="305"/>
      <c r="F16" s="311">
        <v>19875</v>
      </c>
      <c r="G16" s="204">
        <f>4000*D16*F16*D$5/1000</f>
        <v>23850</v>
      </c>
      <c r="H16" s="204"/>
      <c r="I16" s="303" t="s">
        <v>34</v>
      </c>
      <c r="J16" s="307"/>
      <c r="K16" s="307">
        <v>10000</v>
      </c>
      <c r="L16" s="212">
        <v>0.5</v>
      </c>
      <c r="M16" s="204"/>
      <c r="N16" s="211">
        <f>$L16*$G16-$K16</f>
        <v>1925</v>
      </c>
      <c r="O16" s="211">
        <f>$L16*$G16*5-$K16</f>
        <v>49625</v>
      </c>
      <c r="P16" s="211">
        <f>$L16*$G16*10-$K16</f>
        <v>109250</v>
      </c>
      <c r="Q16" s="329">
        <f t="shared" ref="Q16:Q18" si="0">K16/(L16*G16)</f>
        <v>0.83857442348008382</v>
      </c>
      <c r="R16" s="304"/>
      <c r="S16" s="193"/>
      <c r="T16" s="193"/>
      <c r="U16" s="193"/>
      <c r="V16" s="193"/>
      <c r="W16" s="193"/>
      <c r="X16" s="193"/>
      <c r="Y16" s="193"/>
      <c r="Z16" s="193"/>
      <c r="AA16" s="193"/>
      <c r="AB16" s="193"/>
      <c r="AC16" s="193"/>
      <c r="AD16" s="193"/>
      <c r="AE16" s="193"/>
      <c r="AF16" s="193"/>
      <c r="AG16" s="193"/>
      <c r="AH16" s="193"/>
      <c r="AI16" s="193"/>
      <c r="AJ16" s="193"/>
      <c r="AK16" s="193"/>
      <c r="AL16" s="193"/>
      <c r="AM16" s="193"/>
      <c r="AN16" s="193"/>
      <c r="AO16" s="193"/>
      <c r="AP16" s="193"/>
      <c r="AQ16" s="193"/>
      <c r="AR16" s="193"/>
      <c r="AS16" s="193"/>
      <c r="AT16" s="193"/>
      <c r="AU16" s="193"/>
      <c r="AV16" s="193"/>
      <c r="AW16" s="193"/>
      <c r="AX16" s="193"/>
      <c r="AY16" s="193"/>
      <c r="AZ16" s="193"/>
      <c r="BA16" s="193"/>
      <c r="BB16" s="193"/>
      <c r="BC16" s="193"/>
      <c r="BD16" s="193"/>
      <c r="BE16" s="193"/>
      <c r="BF16" s="193"/>
      <c r="BG16" s="193"/>
      <c r="BH16" s="193"/>
      <c r="BI16" s="193"/>
      <c r="BJ16" s="193"/>
      <c r="BK16" s="193"/>
    </row>
    <row r="17" spans="2:63" ht="16" x14ac:dyDescent="0.2">
      <c r="B17" s="304"/>
      <c r="C17" s="303" t="s">
        <v>195</v>
      </c>
      <c r="D17" s="305">
        <v>1</v>
      </c>
      <c r="E17" s="305"/>
      <c r="F17" s="311">
        <v>19875</v>
      </c>
      <c r="G17" s="204">
        <f>4000*D17*F17*D$5/1000</f>
        <v>23850</v>
      </c>
      <c r="H17" s="204"/>
      <c r="I17" s="303" t="s">
        <v>36</v>
      </c>
      <c r="J17" s="307"/>
      <c r="K17" s="307">
        <v>10000</v>
      </c>
      <c r="L17" s="212">
        <v>0.2</v>
      </c>
      <c r="M17" s="204"/>
      <c r="N17" s="211">
        <f>$L17*$G17-$K17</f>
        <v>-5230</v>
      </c>
      <c r="O17" s="211">
        <f>$L17*$G17*5-$K17</f>
        <v>13850</v>
      </c>
      <c r="P17" s="211">
        <f>$L17*$G17*10-$K17</f>
        <v>37700</v>
      </c>
      <c r="Q17" s="329">
        <f t="shared" si="0"/>
        <v>2.0964360587002098</v>
      </c>
      <c r="R17" s="304"/>
      <c r="S17" s="193"/>
      <c r="T17" s="193"/>
      <c r="U17" s="193"/>
      <c r="V17" s="193"/>
      <c r="W17" s="193"/>
      <c r="X17" s="193"/>
      <c r="Y17" s="193"/>
      <c r="Z17" s="193"/>
      <c r="AA17" s="193"/>
      <c r="AB17" s="193"/>
      <c r="AC17" s="193"/>
      <c r="AD17" s="193"/>
      <c r="AE17" s="193"/>
      <c r="AF17" s="193"/>
      <c r="AG17" s="193"/>
      <c r="AH17" s="193"/>
      <c r="AI17" s="193"/>
      <c r="AJ17" s="193"/>
      <c r="AK17" s="193"/>
      <c r="AL17" s="193"/>
      <c r="AM17" s="193"/>
      <c r="AN17" s="193"/>
      <c r="AO17" s="193"/>
      <c r="AP17" s="193"/>
      <c r="AQ17" s="193"/>
      <c r="AR17" s="193"/>
      <c r="AS17" s="193"/>
      <c r="AT17" s="193"/>
      <c r="AU17" s="193"/>
      <c r="AV17" s="193"/>
      <c r="AW17" s="193"/>
      <c r="AX17" s="193"/>
      <c r="AY17" s="193"/>
      <c r="AZ17" s="193"/>
      <c r="BA17" s="193"/>
      <c r="BB17" s="193"/>
      <c r="BC17" s="193"/>
      <c r="BD17" s="193"/>
      <c r="BE17" s="193"/>
      <c r="BF17" s="193"/>
      <c r="BG17" s="193"/>
      <c r="BH17" s="193"/>
      <c r="BI17" s="193"/>
      <c r="BJ17" s="193"/>
      <c r="BK17" s="193"/>
    </row>
    <row r="18" spans="2:63" ht="16" x14ac:dyDescent="0.2">
      <c r="B18" s="304"/>
      <c r="C18" s="303" t="s">
        <v>195</v>
      </c>
      <c r="D18" s="305">
        <v>1</v>
      </c>
      <c r="E18" s="305"/>
      <c r="F18" s="311">
        <v>19875</v>
      </c>
      <c r="G18" s="204">
        <f>4000*D18*F18*D$5/1000</f>
        <v>23850</v>
      </c>
      <c r="H18" s="204"/>
      <c r="I18" s="303" t="s">
        <v>119</v>
      </c>
      <c r="J18" s="307"/>
      <c r="K18" s="307">
        <v>10000</v>
      </c>
      <c r="L18" s="212">
        <v>0.25</v>
      </c>
      <c r="M18" s="204"/>
      <c r="N18" s="211">
        <f>$L18*$G18-$K18</f>
        <v>-4037.5</v>
      </c>
      <c r="O18" s="211">
        <f>$L18*$G18*5-$K18</f>
        <v>19812.5</v>
      </c>
      <c r="P18" s="211">
        <f>$L18*$G18*10-$K18</f>
        <v>49625</v>
      </c>
      <c r="Q18" s="329">
        <f t="shared" si="0"/>
        <v>1.6771488469601676</v>
      </c>
      <c r="R18" s="304"/>
      <c r="S18" s="193"/>
      <c r="T18" s="193"/>
      <c r="U18" s="193"/>
      <c r="V18" s="193"/>
      <c r="W18" s="193"/>
      <c r="X18" s="193"/>
      <c r="Y18" s="193"/>
      <c r="Z18" s="193"/>
      <c r="AA18" s="193"/>
      <c r="AB18" s="193"/>
      <c r="AC18" s="193"/>
      <c r="AD18" s="193"/>
      <c r="AE18" s="193"/>
      <c r="AF18" s="193"/>
      <c r="AG18" s="193"/>
      <c r="AH18" s="193"/>
      <c r="AI18" s="193"/>
      <c r="AJ18" s="193"/>
      <c r="AK18" s="193"/>
      <c r="AL18" s="193"/>
      <c r="AM18" s="193"/>
      <c r="AN18" s="193"/>
      <c r="AO18" s="193"/>
      <c r="AP18" s="193"/>
      <c r="AQ18" s="193"/>
      <c r="AR18" s="193"/>
      <c r="AS18" s="193"/>
      <c r="AT18" s="193"/>
      <c r="AU18" s="193"/>
      <c r="AV18" s="193"/>
      <c r="AW18" s="193"/>
      <c r="AX18" s="193"/>
      <c r="AY18" s="193"/>
      <c r="AZ18" s="193"/>
      <c r="BA18" s="193"/>
      <c r="BB18" s="193"/>
      <c r="BC18" s="193"/>
      <c r="BD18" s="193"/>
      <c r="BE18" s="193"/>
      <c r="BF18" s="193"/>
      <c r="BG18" s="193"/>
      <c r="BH18" s="193"/>
      <c r="BI18" s="193"/>
      <c r="BJ18" s="193"/>
      <c r="BK18" s="193"/>
    </row>
    <row r="19" spans="2:63" ht="16" x14ac:dyDescent="0.2">
      <c r="B19" s="304"/>
      <c r="C19" s="304"/>
      <c r="D19" s="304"/>
      <c r="E19" s="304"/>
      <c r="F19" s="318"/>
      <c r="G19" s="204"/>
      <c r="H19" s="204"/>
      <c r="I19" s="303"/>
      <c r="J19" s="307"/>
      <c r="K19" s="307"/>
      <c r="L19" s="212"/>
      <c r="M19" s="204"/>
      <c r="N19" s="211"/>
      <c r="O19" s="211"/>
      <c r="P19" s="211"/>
      <c r="Q19" s="211"/>
      <c r="R19" s="304"/>
      <c r="S19" s="193"/>
      <c r="T19" s="193"/>
      <c r="U19" s="193"/>
      <c r="V19" s="193"/>
      <c r="W19" s="193"/>
      <c r="X19" s="193"/>
      <c r="Y19" s="193"/>
      <c r="Z19" s="193"/>
      <c r="AA19" s="193"/>
      <c r="AB19" s="193"/>
      <c r="AC19" s="193"/>
      <c r="AD19" s="193"/>
      <c r="AE19" s="193"/>
      <c r="AF19" s="193"/>
      <c r="AG19" s="193"/>
      <c r="AH19" s="193"/>
      <c r="AI19" s="193"/>
      <c r="AJ19" s="193"/>
      <c r="AK19" s="193"/>
      <c r="AL19" s="193"/>
      <c r="AM19" s="193"/>
      <c r="AN19" s="193"/>
      <c r="AO19" s="193"/>
      <c r="AP19" s="193"/>
      <c r="AQ19" s="193"/>
      <c r="AR19" s="193"/>
      <c r="AS19" s="193"/>
      <c r="AT19" s="193"/>
      <c r="AU19" s="193"/>
      <c r="AV19" s="193"/>
      <c r="AW19" s="193"/>
      <c r="AX19" s="193"/>
      <c r="AY19" s="193"/>
      <c r="AZ19" s="193"/>
      <c r="BA19" s="193"/>
      <c r="BB19" s="193"/>
      <c r="BC19" s="193"/>
      <c r="BD19" s="193"/>
      <c r="BE19" s="193"/>
      <c r="BF19" s="193"/>
      <c r="BG19" s="193"/>
      <c r="BH19" s="193"/>
      <c r="BI19" s="193"/>
      <c r="BJ19" s="193"/>
      <c r="BK19" s="193"/>
    </row>
    <row r="20" spans="2:63" ht="36" customHeight="1" x14ac:dyDescent="0.2">
      <c r="B20" s="193"/>
      <c r="C20" s="193"/>
      <c r="D20" s="193"/>
      <c r="E20" s="193"/>
      <c r="F20" s="319"/>
      <c r="G20" s="193"/>
      <c r="H20" s="193"/>
      <c r="I20" s="193"/>
      <c r="J20" s="193"/>
      <c r="K20" s="193"/>
      <c r="L20" s="193"/>
      <c r="M20" s="193"/>
      <c r="N20" s="193"/>
      <c r="O20" s="193"/>
      <c r="P20" s="193"/>
      <c r="Q20" s="193"/>
      <c r="R20" s="193"/>
      <c r="S20" s="193"/>
      <c r="T20" s="193"/>
      <c r="U20" s="193"/>
      <c r="V20" s="193"/>
      <c r="W20" s="193"/>
      <c r="X20" s="193"/>
      <c r="Y20" s="193"/>
      <c r="Z20" s="193"/>
      <c r="AA20" s="193"/>
      <c r="AB20" s="193"/>
      <c r="AC20" s="193"/>
      <c r="AD20" s="193"/>
      <c r="AE20" s="193"/>
      <c r="AF20" s="193"/>
      <c r="AG20" s="193"/>
      <c r="AH20" s="193"/>
      <c r="AI20" s="193"/>
      <c r="AJ20" s="193"/>
      <c r="AK20" s="193"/>
      <c r="AL20" s="193"/>
      <c r="AM20" s="193"/>
      <c r="AN20" s="193"/>
      <c r="AO20" s="193"/>
      <c r="AP20" s="193"/>
      <c r="AQ20" s="193"/>
      <c r="AR20" s="193"/>
      <c r="AS20" s="193"/>
      <c r="AT20" s="193"/>
      <c r="AU20" s="193"/>
      <c r="AV20" s="193"/>
      <c r="AW20" s="193"/>
      <c r="AX20" s="193"/>
      <c r="AY20" s="193"/>
      <c r="AZ20" s="193"/>
      <c r="BA20" s="193"/>
      <c r="BB20" s="193"/>
      <c r="BC20" s="193"/>
      <c r="BD20" s="193"/>
      <c r="BE20" s="193"/>
      <c r="BF20" s="193"/>
      <c r="BG20" s="193"/>
      <c r="BH20" s="193"/>
      <c r="BI20" s="193"/>
      <c r="BJ20" s="193"/>
      <c r="BK20" s="193"/>
    </row>
    <row r="21" spans="2:63" ht="24" x14ac:dyDescent="0.3">
      <c r="B21" s="193"/>
      <c r="C21" s="193"/>
      <c r="D21" s="193"/>
      <c r="E21" s="193"/>
      <c r="F21" s="319"/>
      <c r="G21" s="193"/>
      <c r="H21" s="193"/>
      <c r="I21" s="328" t="s">
        <v>239</v>
      </c>
      <c r="J21" s="193"/>
      <c r="K21" s="193"/>
      <c r="L21" s="193"/>
      <c r="M21" s="193"/>
      <c r="N21" s="193"/>
      <c r="O21" s="193"/>
      <c r="P21" s="193"/>
      <c r="Q21" s="193"/>
      <c r="R21" s="193"/>
      <c r="S21" s="193"/>
      <c r="T21" s="193"/>
      <c r="U21" s="193"/>
      <c r="V21" s="193"/>
      <c r="W21" s="193"/>
      <c r="X21" s="193"/>
      <c r="Y21" s="193"/>
      <c r="Z21" s="193"/>
      <c r="AA21" s="193"/>
      <c r="AB21" s="193"/>
      <c r="AC21" s="193"/>
      <c r="AD21" s="193"/>
      <c r="AE21" s="193"/>
      <c r="AF21" s="193"/>
      <c r="AG21" s="193"/>
      <c r="AH21" s="193"/>
      <c r="AI21" s="193"/>
      <c r="AJ21" s="193"/>
      <c r="AK21" s="193"/>
      <c r="AL21" s="193"/>
      <c r="AM21" s="193"/>
      <c r="AN21" s="193"/>
      <c r="AO21" s="193"/>
      <c r="AP21" s="193"/>
      <c r="AQ21" s="193"/>
      <c r="AR21" s="193"/>
      <c r="AS21" s="193"/>
      <c r="AT21" s="193"/>
      <c r="AU21" s="193"/>
      <c r="AV21" s="193"/>
      <c r="AW21" s="193"/>
      <c r="AX21" s="193"/>
      <c r="AY21" s="193"/>
      <c r="AZ21" s="193"/>
      <c r="BA21" s="193"/>
      <c r="BB21" s="193"/>
      <c r="BC21" s="193"/>
      <c r="BD21" s="193"/>
      <c r="BE21" s="193"/>
      <c r="BF21" s="193"/>
      <c r="BG21" s="193"/>
      <c r="BH21" s="193"/>
      <c r="BI21" s="193"/>
      <c r="BJ21" s="193"/>
      <c r="BK21" s="193"/>
    </row>
    <row r="22" spans="2:63" ht="15" x14ac:dyDescent="0.2">
      <c r="B22" s="193"/>
      <c r="C22" s="193"/>
      <c r="D22" s="193"/>
      <c r="E22" s="193"/>
      <c r="F22" s="319"/>
      <c r="G22" s="193"/>
      <c r="H22" s="193"/>
      <c r="I22" s="193"/>
      <c r="J22" s="193"/>
      <c r="K22" s="193"/>
      <c r="L22" s="193"/>
      <c r="M22" s="193"/>
      <c r="N22" s="193"/>
      <c r="O22" s="193"/>
      <c r="P22" s="193"/>
      <c r="Q22" s="193"/>
      <c r="R22" s="193"/>
      <c r="S22" s="193"/>
      <c r="T22" s="193"/>
      <c r="U22" s="193"/>
      <c r="V22" s="193"/>
      <c r="W22" s="193"/>
      <c r="X22" s="193"/>
      <c r="Y22" s="193"/>
      <c r="Z22" s="193"/>
      <c r="AA22" s="193"/>
      <c r="AB22" s="193"/>
      <c r="AC22" s="193"/>
      <c r="AD22" s="193"/>
      <c r="AE22" s="193"/>
      <c r="AF22" s="193"/>
      <c r="AG22" s="193"/>
      <c r="AH22" s="193"/>
      <c r="AI22" s="193"/>
      <c r="AJ22" s="193"/>
      <c r="AK22" s="193"/>
      <c r="AL22" s="193"/>
      <c r="AM22" s="193"/>
      <c r="AN22" s="193"/>
      <c r="AO22" s="193"/>
      <c r="AP22" s="193"/>
      <c r="AQ22" s="193"/>
      <c r="AR22" s="193"/>
      <c r="AS22" s="193"/>
      <c r="AT22" s="193"/>
      <c r="AU22" s="193"/>
      <c r="AV22" s="193"/>
      <c r="AW22" s="193"/>
      <c r="AX22" s="193"/>
      <c r="AY22" s="193"/>
      <c r="AZ22" s="193"/>
      <c r="BA22" s="193"/>
      <c r="BB22" s="193"/>
      <c r="BC22" s="193"/>
      <c r="BD22" s="193"/>
      <c r="BE22" s="193"/>
      <c r="BF22" s="193"/>
      <c r="BG22" s="193"/>
      <c r="BH22" s="193"/>
      <c r="BI22" s="193"/>
      <c r="BJ22" s="193"/>
      <c r="BK22" s="193"/>
    </row>
    <row r="23" spans="2:63" ht="64" x14ac:dyDescent="0.2">
      <c r="B23" s="304"/>
      <c r="C23" s="297" t="s">
        <v>222</v>
      </c>
      <c r="D23" s="299" t="s">
        <v>227</v>
      </c>
      <c r="E23" s="299"/>
      <c r="F23" s="196" t="s">
        <v>232</v>
      </c>
      <c r="G23" s="196" t="s">
        <v>230</v>
      </c>
      <c r="H23" s="204"/>
      <c r="I23" s="297" t="s">
        <v>223</v>
      </c>
      <c r="J23" s="196" t="s">
        <v>237</v>
      </c>
      <c r="K23" s="196" t="s">
        <v>190</v>
      </c>
      <c r="L23" s="274" t="s">
        <v>226</v>
      </c>
      <c r="M23" s="204"/>
      <c r="N23" s="274" t="s">
        <v>224</v>
      </c>
      <c r="O23" s="274" t="s">
        <v>211</v>
      </c>
      <c r="P23" s="274" t="s">
        <v>225</v>
      </c>
      <c r="Q23" s="274" t="s">
        <v>247</v>
      </c>
      <c r="R23" s="304"/>
      <c r="S23" s="193"/>
      <c r="T23" s="193"/>
      <c r="U23" s="193"/>
      <c r="V23" s="193"/>
      <c r="W23" s="193"/>
      <c r="X23" s="193"/>
      <c r="Y23" s="193"/>
      <c r="Z23" s="193"/>
      <c r="AA23" s="193"/>
      <c r="AB23" s="193"/>
      <c r="AC23" s="193"/>
      <c r="AD23" s="193"/>
      <c r="AE23" s="193"/>
      <c r="AF23" s="193"/>
      <c r="AG23" s="193"/>
      <c r="AH23" s="193"/>
      <c r="AI23" s="193"/>
      <c r="AJ23" s="193"/>
      <c r="AK23" s="193"/>
      <c r="AL23" s="193"/>
      <c r="AM23" s="193"/>
      <c r="AN23" s="193"/>
      <c r="AO23" s="193"/>
      <c r="AP23" s="193"/>
      <c r="AQ23" s="193"/>
      <c r="AR23" s="193"/>
      <c r="AS23" s="193"/>
      <c r="AT23" s="193"/>
      <c r="AU23" s="193"/>
      <c r="AV23" s="193"/>
      <c r="AW23" s="193"/>
      <c r="AX23" s="193"/>
      <c r="AY23" s="193"/>
      <c r="AZ23" s="193"/>
      <c r="BA23" s="193"/>
      <c r="BB23" s="193"/>
      <c r="BC23" s="193"/>
      <c r="BD23" s="193"/>
      <c r="BE23" s="193"/>
      <c r="BF23" s="193"/>
      <c r="BG23" s="193"/>
      <c r="BH23" s="193"/>
      <c r="BI23" s="193"/>
      <c r="BJ23" s="193"/>
      <c r="BK23" s="193"/>
    </row>
    <row r="24" spans="2:63" ht="15" x14ac:dyDescent="0.2">
      <c r="B24" s="304"/>
      <c r="C24" s="204"/>
      <c r="D24" s="204"/>
      <c r="E24" s="204"/>
      <c r="F24" s="307"/>
      <c r="G24" s="204"/>
      <c r="H24" s="204"/>
      <c r="I24" s="204"/>
      <c r="J24" s="307"/>
      <c r="K24" s="307"/>
      <c r="L24" s="204"/>
      <c r="M24" s="204"/>
      <c r="N24" s="204"/>
      <c r="O24" s="204"/>
      <c r="P24" s="204"/>
      <c r="Q24" s="204"/>
      <c r="R24" s="304"/>
      <c r="S24" s="193"/>
      <c r="T24" s="193"/>
      <c r="U24" s="193"/>
      <c r="V24" s="193"/>
      <c r="W24" s="193"/>
      <c r="X24" s="193"/>
      <c r="Y24" s="193"/>
      <c r="Z24" s="193"/>
      <c r="AA24" s="193"/>
      <c r="AB24" s="193"/>
      <c r="AC24" s="193"/>
      <c r="AD24" s="193"/>
      <c r="AE24" s="193"/>
      <c r="AF24" s="193"/>
      <c r="AG24" s="193"/>
      <c r="AH24" s="193"/>
      <c r="AI24" s="193"/>
      <c r="AJ24" s="193"/>
      <c r="AK24" s="193"/>
      <c r="AL24" s="193"/>
      <c r="AM24" s="193"/>
      <c r="AN24" s="193"/>
      <c r="AO24" s="193"/>
      <c r="AP24" s="193"/>
      <c r="AQ24" s="193"/>
      <c r="AR24" s="193"/>
      <c r="AS24" s="193"/>
      <c r="AT24" s="193"/>
      <c r="AU24" s="193"/>
      <c r="AV24" s="193"/>
      <c r="AW24" s="193"/>
      <c r="AX24" s="193"/>
      <c r="AY24" s="193"/>
      <c r="AZ24" s="193"/>
      <c r="BA24" s="193"/>
      <c r="BB24" s="193"/>
      <c r="BC24" s="193"/>
      <c r="BD24" s="193"/>
      <c r="BE24" s="193"/>
      <c r="BF24" s="193"/>
      <c r="BG24" s="193"/>
      <c r="BH24" s="193"/>
      <c r="BI24" s="193"/>
      <c r="BJ24" s="193"/>
      <c r="BK24" s="193"/>
    </row>
    <row r="25" spans="2:63" ht="16" x14ac:dyDescent="0.2">
      <c r="B25" s="304"/>
      <c r="C25" s="303" t="s">
        <v>236</v>
      </c>
      <c r="D25" s="305">
        <v>1</v>
      </c>
      <c r="E25" s="305"/>
      <c r="F25" s="318">
        <f>'Energy Data'!I29</f>
        <v>133547.47777777779</v>
      </c>
      <c r="G25" s="204">
        <f>4000*D25*F25*D$5/1000</f>
        <v>160256.97333333336</v>
      </c>
      <c r="H25" s="204"/>
      <c r="I25" s="303" t="s">
        <v>243</v>
      </c>
      <c r="J25" s="307"/>
      <c r="K25" s="307">
        <v>40000</v>
      </c>
      <c r="L25" s="211">
        <f>N29</f>
        <v>12318.75</v>
      </c>
      <c r="M25" s="204"/>
      <c r="N25" s="211">
        <f>$L25-$K25</f>
        <v>-27681.25</v>
      </c>
      <c r="O25" s="211">
        <f>$L25*5-$K25</f>
        <v>21593.75</v>
      </c>
      <c r="P25" s="211">
        <f>$L25*10-$K25</f>
        <v>83187.5</v>
      </c>
      <c r="Q25" s="329">
        <f>K25/(L25)</f>
        <v>3.2470826991374935</v>
      </c>
      <c r="R25" s="304"/>
      <c r="S25" s="193"/>
      <c r="T25" s="193"/>
      <c r="U25" s="193"/>
      <c r="V25" s="193"/>
      <c r="W25" s="193"/>
      <c r="X25" s="193"/>
      <c r="Y25" s="193"/>
      <c r="Z25" s="193"/>
      <c r="AA25" s="193"/>
      <c r="AB25" s="193"/>
      <c r="AC25" s="193"/>
      <c r="AD25" s="193"/>
      <c r="AE25" s="193"/>
      <c r="AF25" s="193"/>
      <c r="AG25" s="193"/>
      <c r="AH25" s="193"/>
      <c r="AI25" s="193"/>
      <c r="AJ25" s="193"/>
      <c r="AK25" s="193"/>
      <c r="AL25" s="193"/>
      <c r="AM25" s="193"/>
      <c r="AN25" s="193"/>
      <c r="AO25" s="193"/>
      <c r="AP25" s="193"/>
      <c r="AQ25" s="193"/>
      <c r="AR25" s="193"/>
      <c r="AS25" s="193"/>
      <c r="AT25" s="193"/>
      <c r="AU25" s="193"/>
      <c r="AV25" s="193"/>
      <c r="AW25" s="193"/>
      <c r="AX25" s="193"/>
      <c r="AY25" s="193"/>
      <c r="AZ25" s="193"/>
      <c r="BA25" s="193"/>
      <c r="BB25" s="193"/>
      <c r="BC25" s="193"/>
      <c r="BD25" s="193"/>
      <c r="BE25" s="193"/>
      <c r="BF25" s="193"/>
      <c r="BG25" s="193"/>
      <c r="BH25" s="193"/>
      <c r="BI25" s="193"/>
      <c r="BJ25" s="193"/>
      <c r="BK25" s="193"/>
    </row>
    <row r="26" spans="2:63" ht="16" x14ac:dyDescent="0.2">
      <c r="B26" s="304"/>
      <c r="C26" s="303" t="s">
        <v>236</v>
      </c>
      <c r="D26" s="305">
        <v>1</v>
      </c>
      <c r="E26" s="305"/>
      <c r="F26" s="318">
        <f>'Energy Data'!I29</f>
        <v>133547.47777777779</v>
      </c>
      <c r="G26" s="204">
        <f>4000*D26*F26*D$5/1000</f>
        <v>160256.97333333336</v>
      </c>
      <c r="H26" s="204"/>
      <c r="I26" s="303" t="s">
        <v>244</v>
      </c>
      <c r="J26" s="307"/>
      <c r="K26" s="307">
        <v>16000</v>
      </c>
      <c r="L26" s="211">
        <f>N30</f>
        <v>4927.5</v>
      </c>
      <c r="M26" s="204"/>
      <c r="N26" s="211">
        <f>$L26-$K26</f>
        <v>-11072.5</v>
      </c>
      <c r="O26" s="211">
        <f>$L26*5-$K26</f>
        <v>8637.5</v>
      </c>
      <c r="P26" s="211">
        <f>$L26*10-$K26</f>
        <v>33275</v>
      </c>
      <c r="Q26" s="329">
        <f>K26/(L26)</f>
        <v>3.2470826991374935</v>
      </c>
      <c r="R26" s="304"/>
      <c r="S26" s="193"/>
      <c r="T26" s="193"/>
      <c r="U26" s="193"/>
      <c r="V26" s="193"/>
      <c r="W26" s="193"/>
      <c r="X26" s="193"/>
      <c r="Y26" s="193"/>
      <c r="Z26" s="193"/>
      <c r="AA26" s="193"/>
      <c r="AB26" s="193"/>
      <c r="AC26" s="193"/>
      <c r="AD26" s="193"/>
      <c r="AE26" s="193"/>
      <c r="AF26" s="193"/>
      <c r="AG26" s="193"/>
      <c r="AH26" s="193"/>
      <c r="AI26" s="193"/>
      <c r="AJ26" s="193"/>
      <c r="AK26" s="193"/>
      <c r="AL26" s="193"/>
      <c r="AM26" s="193"/>
      <c r="AN26" s="193"/>
      <c r="AO26" s="193"/>
      <c r="AP26" s="193"/>
      <c r="AQ26" s="193"/>
      <c r="AR26" s="193"/>
      <c r="AS26" s="193"/>
      <c r="AT26" s="193"/>
      <c r="AU26" s="193"/>
      <c r="AV26" s="193"/>
      <c r="AW26" s="193"/>
      <c r="AX26" s="193"/>
      <c r="AY26" s="193"/>
      <c r="AZ26" s="193"/>
      <c r="BA26" s="193"/>
      <c r="BB26" s="193"/>
      <c r="BC26" s="193"/>
      <c r="BD26" s="193"/>
      <c r="BE26" s="193"/>
      <c r="BF26" s="193"/>
      <c r="BG26" s="193"/>
      <c r="BH26" s="193"/>
      <c r="BI26" s="193"/>
      <c r="BJ26" s="193"/>
      <c r="BK26" s="193"/>
    </row>
    <row r="27" spans="2:63" ht="16" x14ac:dyDescent="0.2">
      <c r="B27" s="304"/>
      <c r="C27" s="304"/>
      <c r="D27" s="304"/>
      <c r="E27" s="304"/>
      <c r="F27" s="318"/>
      <c r="G27" s="204"/>
      <c r="H27" s="204"/>
      <c r="I27" s="303"/>
      <c r="J27" s="307"/>
      <c r="K27" s="307"/>
      <c r="L27" s="212"/>
      <c r="M27" s="204"/>
      <c r="N27" s="211"/>
      <c r="O27" s="211"/>
      <c r="P27" s="211"/>
      <c r="Q27" s="211"/>
      <c r="R27" s="304"/>
      <c r="S27" s="193"/>
      <c r="T27" s="193"/>
      <c r="U27" s="193"/>
      <c r="V27" s="193"/>
      <c r="W27" s="193"/>
      <c r="X27" s="193"/>
      <c r="Y27" s="193"/>
      <c r="Z27" s="193"/>
      <c r="AA27" s="193"/>
      <c r="AB27" s="193"/>
      <c r="AC27" s="193"/>
      <c r="AD27" s="193"/>
      <c r="AE27" s="193"/>
      <c r="AF27" s="193"/>
      <c r="AG27" s="193"/>
      <c r="AH27" s="193"/>
      <c r="AI27" s="193"/>
      <c r="AJ27" s="193"/>
      <c r="AK27" s="193"/>
      <c r="AL27" s="193"/>
      <c r="AM27" s="193"/>
      <c r="AN27" s="193"/>
      <c r="AO27" s="193"/>
      <c r="AP27" s="193"/>
      <c r="AQ27" s="193"/>
      <c r="AR27" s="193"/>
      <c r="AS27" s="193"/>
      <c r="AT27" s="193"/>
      <c r="AU27" s="193"/>
      <c r="AV27" s="193"/>
      <c r="AW27" s="193"/>
      <c r="AX27" s="193"/>
      <c r="AY27" s="193"/>
      <c r="AZ27" s="193"/>
      <c r="BA27" s="193"/>
      <c r="BB27" s="193"/>
      <c r="BC27" s="193"/>
      <c r="BD27" s="193"/>
      <c r="BE27" s="193"/>
      <c r="BF27" s="193"/>
      <c r="BG27" s="193"/>
      <c r="BH27" s="193"/>
      <c r="BI27" s="193"/>
      <c r="BJ27" s="193"/>
      <c r="BK27" s="193"/>
    </row>
    <row r="28" spans="2:63" ht="20" customHeight="1" x14ac:dyDescent="0.2">
      <c r="B28" s="322"/>
      <c r="C28" s="322"/>
      <c r="D28" s="322"/>
      <c r="E28" s="322"/>
      <c r="F28" s="322"/>
      <c r="G28" s="322"/>
      <c r="H28" s="322"/>
      <c r="I28" s="323"/>
      <c r="J28" s="323"/>
      <c r="K28" s="324" t="s">
        <v>233</v>
      </c>
      <c r="L28" s="324" t="s">
        <v>234</v>
      </c>
      <c r="M28" s="323"/>
      <c r="N28" s="324" t="s">
        <v>235</v>
      </c>
      <c r="O28" s="322"/>
      <c r="P28" s="322"/>
      <c r="Q28" s="322"/>
      <c r="R28" s="322"/>
      <c r="S28" s="193"/>
      <c r="T28" s="193"/>
      <c r="U28" s="193"/>
      <c r="V28" s="193"/>
      <c r="W28" s="193"/>
      <c r="X28" s="193"/>
      <c r="Y28" s="193"/>
      <c r="Z28" s="193"/>
      <c r="AA28" s="193"/>
      <c r="AB28" s="193"/>
      <c r="AC28" s="193"/>
      <c r="AD28" s="193"/>
      <c r="AE28" s="193"/>
      <c r="AF28" s="193"/>
      <c r="AG28" s="193"/>
      <c r="AH28" s="193"/>
      <c r="AI28" s="193"/>
      <c r="AJ28" s="193"/>
      <c r="AK28" s="193"/>
      <c r="AL28" s="193"/>
      <c r="AM28" s="193"/>
      <c r="AN28" s="193"/>
      <c r="AO28" s="193"/>
      <c r="AP28" s="193"/>
      <c r="AQ28" s="193"/>
      <c r="AR28" s="193"/>
      <c r="AS28" s="193"/>
      <c r="AT28" s="193"/>
      <c r="AU28" s="193"/>
      <c r="AV28" s="193"/>
      <c r="AW28" s="193"/>
      <c r="AX28" s="193"/>
      <c r="AY28" s="193"/>
      <c r="AZ28" s="193"/>
      <c r="BA28" s="193"/>
      <c r="BB28" s="193"/>
      <c r="BC28" s="193"/>
      <c r="BD28" s="193"/>
      <c r="BE28" s="193"/>
      <c r="BF28" s="193"/>
      <c r="BG28" s="193"/>
      <c r="BH28" s="193"/>
      <c r="BI28" s="193"/>
      <c r="BJ28" s="193"/>
      <c r="BK28" s="193"/>
    </row>
    <row r="29" spans="2:63" ht="19.5" customHeight="1" x14ac:dyDescent="0.35">
      <c r="B29" s="322"/>
      <c r="C29" s="325"/>
      <c r="D29" s="322"/>
      <c r="E29" s="322"/>
      <c r="F29" s="322"/>
      <c r="G29" s="322"/>
      <c r="H29" s="322"/>
      <c r="I29" s="323" t="s">
        <v>245</v>
      </c>
      <c r="J29" s="323"/>
      <c r="K29" s="323">
        <v>112.5</v>
      </c>
      <c r="L29" s="326">
        <f>K29*365</f>
        <v>41062.5</v>
      </c>
      <c r="M29" s="323"/>
      <c r="N29" s="211">
        <f>L29*D$5</f>
        <v>12318.75</v>
      </c>
      <c r="O29" s="322"/>
      <c r="P29" s="322"/>
      <c r="Q29" s="322"/>
      <c r="R29" s="322"/>
      <c r="S29" s="193"/>
      <c r="T29" s="193"/>
      <c r="U29" s="193"/>
      <c r="V29" s="193"/>
      <c r="W29" s="193"/>
      <c r="X29" s="193"/>
      <c r="Y29" s="193"/>
      <c r="Z29" s="193"/>
      <c r="AA29" s="193"/>
      <c r="AB29" s="193"/>
      <c r="AC29" s="193"/>
      <c r="AD29" s="193"/>
      <c r="AE29" s="193"/>
      <c r="AF29" s="193"/>
      <c r="AG29" s="193"/>
      <c r="AH29" s="193"/>
      <c r="AI29" s="193"/>
      <c r="AJ29" s="193"/>
      <c r="AK29" s="193"/>
      <c r="AL29" s="193"/>
      <c r="AM29" s="193"/>
      <c r="AN29" s="193"/>
      <c r="AO29" s="193"/>
      <c r="AP29" s="193"/>
      <c r="AQ29" s="193"/>
      <c r="AR29" s="193"/>
      <c r="AS29" s="193"/>
      <c r="AT29" s="193"/>
      <c r="AU29" s="193"/>
      <c r="AV29" s="193"/>
      <c r="AW29" s="193"/>
      <c r="AX29" s="193"/>
      <c r="AY29" s="193"/>
      <c r="AZ29" s="193"/>
      <c r="BA29" s="193"/>
      <c r="BB29" s="193"/>
      <c r="BC29" s="193"/>
      <c r="BD29" s="193"/>
      <c r="BE29" s="193"/>
      <c r="BF29" s="193"/>
      <c r="BG29" s="193"/>
      <c r="BH29" s="193"/>
      <c r="BI29" s="193"/>
      <c r="BJ29" s="193"/>
      <c r="BK29" s="193"/>
    </row>
    <row r="30" spans="2:63" ht="15" x14ac:dyDescent="0.2">
      <c r="B30" s="322"/>
      <c r="C30" s="322"/>
      <c r="D30" s="322"/>
      <c r="E30" s="322"/>
      <c r="F30" s="322"/>
      <c r="G30" s="322"/>
      <c r="H30" s="322"/>
      <c r="I30" s="323" t="s">
        <v>246</v>
      </c>
      <c r="J30" s="323"/>
      <c r="K30" s="323">
        <v>45</v>
      </c>
      <c r="L30" s="326">
        <f>K30*365</f>
        <v>16425</v>
      </c>
      <c r="M30" s="323"/>
      <c r="N30" s="211">
        <f>L30*D$5</f>
        <v>4927.5</v>
      </c>
      <c r="O30" s="322"/>
      <c r="P30" s="322"/>
      <c r="Q30" s="322"/>
      <c r="R30" s="322"/>
      <c r="S30" s="193"/>
      <c r="T30" s="193"/>
      <c r="U30" s="193"/>
      <c r="V30" s="193"/>
      <c r="W30" s="193"/>
      <c r="X30" s="193"/>
      <c r="Y30" s="193"/>
      <c r="Z30" s="193"/>
      <c r="AA30" s="193"/>
      <c r="AB30" s="193"/>
      <c r="AC30" s="193"/>
      <c r="AD30" s="193"/>
      <c r="AE30" s="193"/>
      <c r="AF30" s="193"/>
      <c r="AG30" s="193"/>
      <c r="AH30" s="193"/>
      <c r="AI30" s="193"/>
      <c r="AJ30" s="193"/>
      <c r="AK30" s="193"/>
      <c r="AL30" s="193"/>
      <c r="AM30" s="193"/>
      <c r="AN30" s="193"/>
      <c r="AO30" s="193"/>
      <c r="AP30" s="193"/>
      <c r="AQ30" s="193"/>
      <c r="AR30" s="193"/>
      <c r="AS30" s="193"/>
      <c r="AT30" s="193"/>
      <c r="AU30" s="193"/>
      <c r="AV30" s="193"/>
      <c r="AW30" s="193"/>
      <c r="AX30" s="193"/>
      <c r="AY30" s="193"/>
      <c r="AZ30" s="193"/>
      <c r="BA30" s="193"/>
      <c r="BB30" s="193"/>
      <c r="BC30" s="193"/>
      <c r="BD30" s="193"/>
      <c r="BE30" s="193"/>
      <c r="BF30" s="193"/>
      <c r="BG30" s="193"/>
      <c r="BH30" s="193"/>
      <c r="BI30" s="193"/>
      <c r="BJ30" s="193"/>
      <c r="BK30" s="193"/>
    </row>
    <row r="31" spans="2:63" ht="15" x14ac:dyDescent="0.2">
      <c r="B31" s="322"/>
      <c r="C31" s="322"/>
      <c r="D31" s="322"/>
      <c r="E31" s="322"/>
      <c r="F31" s="322"/>
      <c r="G31" s="322"/>
      <c r="H31" s="322"/>
      <c r="I31" s="323"/>
      <c r="J31" s="323"/>
      <c r="K31" s="323"/>
      <c r="L31" s="323"/>
      <c r="M31" s="323"/>
      <c r="N31" s="323"/>
      <c r="O31" s="322"/>
      <c r="P31" s="322"/>
      <c r="Q31" s="322"/>
      <c r="R31" s="322"/>
      <c r="S31" s="193"/>
      <c r="T31" s="193"/>
      <c r="U31" s="193"/>
      <c r="V31" s="193"/>
      <c r="W31" s="193"/>
      <c r="X31" s="193"/>
      <c r="Y31" s="193"/>
      <c r="Z31" s="193"/>
      <c r="AA31" s="193"/>
      <c r="AB31" s="193"/>
      <c r="AC31" s="193"/>
      <c r="AD31" s="193"/>
      <c r="AE31" s="193"/>
      <c r="AF31" s="193"/>
      <c r="AG31" s="193"/>
      <c r="AH31" s="193"/>
      <c r="AI31" s="193"/>
      <c r="AJ31" s="193"/>
      <c r="AK31" s="193"/>
      <c r="AL31" s="193"/>
      <c r="AM31" s="193"/>
      <c r="AN31" s="193"/>
      <c r="AO31" s="193"/>
      <c r="AP31" s="193"/>
      <c r="AQ31" s="193"/>
      <c r="AR31" s="193"/>
      <c r="AS31" s="193"/>
      <c r="AT31" s="193"/>
      <c r="AU31" s="193"/>
      <c r="AV31" s="193"/>
      <c r="AW31" s="193"/>
      <c r="AX31" s="193"/>
      <c r="AY31" s="193"/>
      <c r="AZ31" s="193"/>
      <c r="BA31" s="193"/>
      <c r="BB31" s="193"/>
      <c r="BC31" s="193"/>
      <c r="BD31" s="193"/>
      <c r="BE31" s="193"/>
      <c r="BF31" s="193"/>
      <c r="BG31" s="193"/>
      <c r="BH31" s="193"/>
      <c r="BI31" s="193"/>
      <c r="BJ31" s="193"/>
      <c r="BK31" s="193"/>
    </row>
    <row r="32" spans="2:63" ht="27.5" customHeight="1" x14ac:dyDescent="0.2">
      <c r="B32" s="193"/>
      <c r="C32" s="193"/>
      <c r="D32" s="193"/>
      <c r="E32" s="193"/>
      <c r="F32" s="193"/>
      <c r="G32" s="193"/>
      <c r="H32" s="193"/>
      <c r="I32" s="317"/>
      <c r="J32" s="317"/>
      <c r="K32" s="317"/>
      <c r="L32" s="317"/>
      <c r="M32" s="317"/>
      <c r="N32" s="317"/>
      <c r="O32" s="317"/>
      <c r="P32" s="317"/>
      <c r="Q32" s="317"/>
      <c r="R32" s="317"/>
      <c r="S32" s="193"/>
      <c r="T32" s="193"/>
      <c r="U32" s="193"/>
      <c r="V32" s="193"/>
      <c r="W32" s="193"/>
      <c r="X32" s="193"/>
      <c r="Y32" s="193"/>
      <c r="Z32" s="193"/>
      <c r="AA32" s="193"/>
      <c r="AB32" s="193"/>
      <c r="AC32" s="193"/>
      <c r="AD32" s="193"/>
      <c r="AE32" s="193"/>
      <c r="AF32" s="193"/>
      <c r="AG32" s="193"/>
      <c r="AH32" s="193"/>
      <c r="AI32" s="193"/>
      <c r="AJ32" s="193"/>
      <c r="AK32" s="193"/>
      <c r="AL32" s="193"/>
      <c r="AM32" s="193"/>
      <c r="AN32" s="193"/>
      <c r="AO32" s="193"/>
      <c r="AP32" s="193"/>
      <c r="AQ32" s="193"/>
      <c r="AR32" s="193"/>
      <c r="AS32" s="193"/>
      <c r="AT32" s="193"/>
      <c r="AU32" s="193"/>
      <c r="AV32" s="193"/>
      <c r="AW32" s="193"/>
      <c r="AX32" s="193"/>
      <c r="AY32" s="193"/>
      <c r="AZ32" s="193"/>
      <c r="BA32" s="193"/>
      <c r="BB32" s="193"/>
      <c r="BC32" s="193"/>
      <c r="BD32" s="193"/>
      <c r="BE32" s="193"/>
      <c r="BF32" s="193"/>
      <c r="BG32" s="193"/>
      <c r="BH32" s="193"/>
      <c r="BI32" s="193"/>
      <c r="BJ32" s="193"/>
      <c r="BK32" s="193"/>
    </row>
    <row r="33" spans="2:63" ht="24" x14ac:dyDescent="0.3">
      <c r="B33" s="193"/>
      <c r="C33" s="193"/>
      <c r="D33" s="193"/>
      <c r="E33" s="193"/>
      <c r="F33" s="319"/>
      <c r="G33" s="193"/>
      <c r="H33" s="193"/>
      <c r="I33" s="328" t="s">
        <v>240</v>
      </c>
      <c r="J33" s="193"/>
      <c r="K33" s="193"/>
      <c r="L33" s="193"/>
      <c r="M33" s="193"/>
      <c r="N33" s="193"/>
      <c r="O33" s="193"/>
      <c r="P33" s="193"/>
      <c r="Q33" s="193"/>
      <c r="R33" s="193"/>
      <c r="S33" s="193"/>
      <c r="T33" s="193"/>
      <c r="U33" s="193"/>
      <c r="V33" s="193"/>
      <c r="W33" s="193"/>
      <c r="X33" s="193"/>
      <c r="Y33" s="193"/>
      <c r="Z33" s="193"/>
      <c r="AA33" s="193"/>
      <c r="AB33" s="193"/>
      <c r="AC33" s="193"/>
      <c r="AD33" s="193"/>
      <c r="AE33" s="193"/>
      <c r="AF33" s="193"/>
      <c r="AG33" s="193"/>
      <c r="AH33" s="193"/>
      <c r="AI33" s="193"/>
      <c r="AJ33" s="193"/>
      <c r="AK33" s="193"/>
      <c r="AL33" s="193"/>
      <c r="AM33" s="193"/>
      <c r="AN33" s="193"/>
      <c r="AO33" s="193"/>
      <c r="AP33" s="193"/>
      <c r="AQ33" s="193"/>
      <c r="AR33" s="193"/>
      <c r="AS33" s="193"/>
      <c r="AT33" s="193"/>
      <c r="AU33" s="193"/>
      <c r="AV33" s="193"/>
      <c r="AW33" s="193"/>
      <c r="AX33" s="193"/>
      <c r="AY33" s="193"/>
      <c r="AZ33" s="193"/>
      <c r="BA33" s="193"/>
      <c r="BB33" s="193"/>
      <c r="BC33" s="193"/>
      <c r="BD33" s="193"/>
      <c r="BE33" s="193"/>
      <c r="BF33" s="193"/>
      <c r="BG33" s="193"/>
      <c r="BH33" s="193"/>
      <c r="BI33" s="193"/>
      <c r="BJ33" s="193"/>
      <c r="BK33" s="193"/>
    </row>
    <row r="34" spans="2:63" ht="12" customHeight="1" x14ac:dyDescent="0.35">
      <c r="B34" s="193"/>
      <c r="C34" s="193"/>
      <c r="D34" s="193"/>
      <c r="E34" s="193"/>
      <c r="F34" s="319"/>
      <c r="G34" s="193"/>
      <c r="H34" s="193"/>
      <c r="I34" s="265"/>
      <c r="J34" s="193"/>
      <c r="K34" s="193"/>
      <c r="L34" s="193"/>
      <c r="M34" s="193"/>
      <c r="N34" s="193"/>
      <c r="O34" s="193"/>
      <c r="P34" s="193"/>
      <c r="Q34" s="193"/>
      <c r="R34" s="193"/>
      <c r="S34" s="193"/>
      <c r="T34" s="193"/>
      <c r="U34" s="193"/>
      <c r="V34" s="193"/>
      <c r="W34" s="193"/>
      <c r="X34" s="193"/>
      <c r="Y34" s="193"/>
      <c r="Z34" s="193"/>
      <c r="AA34" s="193"/>
      <c r="AB34" s="193"/>
      <c r="AC34" s="193"/>
      <c r="AD34" s="193"/>
      <c r="AE34" s="193"/>
      <c r="AF34" s="193"/>
      <c r="AG34" s="193"/>
      <c r="AH34" s="193"/>
      <c r="AI34" s="193"/>
      <c r="AJ34" s="193"/>
      <c r="AK34" s="193"/>
      <c r="AL34" s="193"/>
      <c r="AM34" s="193"/>
      <c r="AN34" s="193"/>
      <c r="AO34" s="193"/>
      <c r="AP34" s="193"/>
      <c r="AQ34" s="193"/>
      <c r="AR34" s="193"/>
      <c r="AS34" s="193"/>
      <c r="AT34" s="193"/>
      <c r="AU34" s="193"/>
      <c r="AV34" s="193"/>
      <c r="AW34" s="193"/>
      <c r="AX34" s="193"/>
      <c r="AY34" s="193"/>
      <c r="AZ34" s="193"/>
      <c r="BA34" s="193"/>
      <c r="BB34" s="193"/>
      <c r="BC34" s="193"/>
      <c r="BD34" s="193"/>
      <c r="BE34" s="193"/>
      <c r="BF34" s="193"/>
      <c r="BG34" s="193"/>
      <c r="BH34" s="193"/>
      <c r="BI34" s="193"/>
      <c r="BJ34" s="193"/>
      <c r="BK34" s="193"/>
    </row>
    <row r="35" spans="2:63" ht="64" x14ac:dyDescent="0.2">
      <c r="B35" s="304"/>
      <c r="C35" s="297" t="s">
        <v>222</v>
      </c>
      <c r="D35" s="299" t="s">
        <v>227</v>
      </c>
      <c r="E35" s="299"/>
      <c r="F35" s="196" t="s">
        <v>232</v>
      </c>
      <c r="G35" s="196" t="s">
        <v>230</v>
      </c>
      <c r="H35" s="204"/>
      <c r="I35" s="297" t="s">
        <v>223</v>
      </c>
      <c r="J35" s="196" t="s">
        <v>237</v>
      </c>
      <c r="K35" s="196" t="s">
        <v>190</v>
      </c>
      <c r="L35" s="274" t="s">
        <v>226</v>
      </c>
      <c r="M35" s="204"/>
      <c r="N35" s="274" t="s">
        <v>224</v>
      </c>
      <c r="O35" s="274" t="s">
        <v>211</v>
      </c>
      <c r="P35" s="274" t="s">
        <v>225</v>
      </c>
      <c r="Q35" s="274" t="s">
        <v>247</v>
      </c>
      <c r="R35" s="304"/>
      <c r="S35" s="193"/>
      <c r="T35" s="193"/>
      <c r="U35" s="193"/>
      <c r="V35" s="193"/>
      <c r="W35" s="193"/>
      <c r="X35" s="193"/>
      <c r="Y35" s="193"/>
      <c r="Z35" s="193"/>
      <c r="AA35" s="193"/>
      <c r="AB35" s="193"/>
      <c r="AC35" s="193"/>
      <c r="AD35" s="193"/>
      <c r="AE35" s="193"/>
      <c r="AF35" s="193"/>
      <c r="AG35" s="193"/>
      <c r="AH35" s="193"/>
      <c r="AI35" s="193"/>
      <c r="AJ35" s="193"/>
      <c r="AK35" s="193"/>
      <c r="AL35" s="193"/>
      <c r="AM35" s="193"/>
      <c r="AN35" s="193"/>
      <c r="AO35" s="193"/>
      <c r="AP35" s="193"/>
      <c r="AQ35" s="193"/>
      <c r="AR35" s="193"/>
      <c r="AS35" s="193"/>
      <c r="AT35" s="193"/>
      <c r="AU35" s="193"/>
      <c r="AV35" s="193"/>
      <c r="AW35" s="193"/>
      <c r="AX35" s="193"/>
      <c r="AY35" s="193"/>
      <c r="AZ35" s="193"/>
      <c r="BA35" s="193"/>
      <c r="BB35" s="193"/>
      <c r="BC35" s="193"/>
      <c r="BD35" s="193"/>
      <c r="BE35" s="193"/>
      <c r="BF35" s="193"/>
      <c r="BG35" s="193"/>
      <c r="BH35" s="193"/>
      <c r="BI35" s="193"/>
      <c r="BJ35" s="193"/>
      <c r="BK35" s="193"/>
    </row>
    <row r="36" spans="2:63" ht="15" x14ac:dyDescent="0.2">
      <c r="B36" s="304"/>
      <c r="C36" s="204"/>
      <c r="D36" s="204"/>
      <c r="E36" s="204"/>
      <c r="F36" s="307"/>
      <c r="G36" s="204"/>
      <c r="H36" s="204"/>
      <c r="I36" s="204"/>
      <c r="J36" s="307"/>
      <c r="K36" s="307"/>
      <c r="L36" s="204"/>
      <c r="M36" s="204"/>
      <c r="N36" s="204"/>
      <c r="O36" s="204"/>
      <c r="P36" s="204"/>
      <c r="Q36" s="204"/>
      <c r="R36" s="304"/>
      <c r="S36" s="193"/>
      <c r="T36" s="193"/>
      <c r="U36" s="193"/>
      <c r="V36" s="193"/>
      <c r="W36" s="193"/>
      <c r="X36" s="193"/>
      <c r="Y36" s="193"/>
      <c r="Z36" s="193"/>
      <c r="AA36" s="193"/>
      <c r="AB36" s="193"/>
      <c r="AC36" s="193"/>
      <c r="AD36" s="193"/>
      <c r="AE36" s="193"/>
      <c r="AF36" s="193"/>
      <c r="AG36" s="193"/>
      <c r="AH36" s="193"/>
      <c r="AI36" s="193"/>
      <c r="AJ36" s="193"/>
      <c r="AK36" s="193"/>
      <c r="AL36" s="193"/>
      <c r="AM36" s="193"/>
      <c r="AN36" s="193"/>
      <c r="AO36" s="193"/>
      <c r="AP36" s="193"/>
      <c r="AQ36" s="193"/>
      <c r="AR36" s="193"/>
      <c r="AS36" s="193"/>
      <c r="AT36" s="193"/>
      <c r="AU36" s="193"/>
      <c r="AV36" s="193"/>
      <c r="AW36" s="193"/>
      <c r="AX36" s="193"/>
      <c r="AY36" s="193"/>
      <c r="AZ36" s="193"/>
      <c r="BA36" s="193"/>
      <c r="BB36" s="193"/>
      <c r="BC36" s="193"/>
      <c r="BD36" s="193"/>
      <c r="BE36" s="193"/>
      <c r="BF36" s="193"/>
      <c r="BG36" s="193"/>
      <c r="BH36" s="193"/>
      <c r="BI36" s="193"/>
      <c r="BJ36" s="193"/>
      <c r="BK36" s="193"/>
    </row>
    <row r="37" spans="2:63" ht="34" x14ac:dyDescent="0.2">
      <c r="B37" s="304"/>
      <c r="C37" s="306" t="s">
        <v>242</v>
      </c>
      <c r="D37" s="305">
        <v>52</v>
      </c>
      <c r="E37" s="305"/>
      <c r="F37" s="320">
        <v>88</v>
      </c>
      <c r="G37" s="312">
        <f>D$7*D37*F37*D$5/1000</f>
        <v>4118.3999999999996</v>
      </c>
      <c r="H37" s="312"/>
      <c r="I37" s="310" t="s">
        <v>29</v>
      </c>
      <c r="J37" s="313">
        <v>200</v>
      </c>
      <c r="K37" s="313">
        <f>J37*D37</f>
        <v>10400</v>
      </c>
      <c r="L37" s="314">
        <v>0.75</v>
      </c>
      <c r="M37" s="312"/>
      <c r="N37" s="315">
        <f>$L37*$G37-$K37</f>
        <v>-7311.2000000000007</v>
      </c>
      <c r="O37" s="315">
        <f>$L37*$G37*5-$K37</f>
        <v>5043.9999999999982</v>
      </c>
      <c r="P37" s="315">
        <f>$L37*$G37*10-$K37</f>
        <v>20487.999999999996</v>
      </c>
      <c r="Q37" s="329">
        <f>K37/(L37*G37)</f>
        <v>3.3670033670033672</v>
      </c>
      <c r="R37" s="304"/>
      <c r="S37" s="193"/>
      <c r="T37" s="193"/>
      <c r="U37" s="193"/>
      <c r="V37" s="193"/>
      <c r="W37" s="193"/>
      <c r="X37" s="193"/>
      <c r="Y37" s="193"/>
      <c r="Z37" s="193"/>
      <c r="AA37" s="193"/>
      <c r="AB37" s="193"/>
      <c r="AC37" s="193"/>
      <c r="AD37" s="193"/>
      <c r="AE37" s="193"/>
      <c r="AF37" s="193"/>
      <c r="AG37" s="193"/>
      <c r="AH37" s="193"/>
      <c r="AI37" s="193"/>
      <c r="AJ37" s="193"/>
      <c r="AK37" s="193"/>
      <c r="AL37" s="193"/>
      <c r="AM37" s="193"/>
      <c r="AN37" s="193"/>
      <c r="AO37" s="193"/>
      <c r="AP37" s="193"/>
      <c r="AQ37" s="193"/>
      <c r="AR37" s="193"/>
      <c r="AS37" s="193"/>
      <c r="AT37" s="193"/>
      <c r="AU37" s="193"/>
      <c r="AV37" s="193"/>
      <c r="AW37" s="193"/>
      <c r="AX37" s="193"/>
      <c r="AY37" s="193"/>
      <c r="AZ37" s="193"/>
      <c r="BA37" s="193"/>
      <c r="BB37" s="193"/>
      <c r="BC37" s="193"/>
      <c r="BD37" s="193"/>
      <c r="BE37" s="193"/>
      <c r="BF37" s="193"/>
      <c r="BG37" s="193"/>
      <c r="BH37" s="193"/>
      <c r="BI37" s="193"/>
      <c r="BJ37" s="193"/>
      <c r="BK37" s="193"/>
    </row>
    <row r="38" spans="2:63" ht="34" x14ac:dyDescent="0.2">
      <c r="B38" s="304"/>
      <c r="C38" s="306" t="s">
        <v>242</v>
      </c>
      <c r="D38" s="305">
        <v>52</v>
      </c>
      <c r="E38" s="305"/>
      <c r="F38" s="320">
        <v>88</v>
      </c>
      <c r="G38" s="312">
        <f>D$7*D38*F38*D$5/1000</f>
        <v>4118.3999999999996</v>
      </c>
      <c r="H38" s="312"/>
      <c r="I38" s="310" t="s">
        <v>30</v>
      </c>
      <c r="J38" s="313">
        <v>100</v>
      </c>
      <c r="K38" s="313">
        <f t="shared" ref="K38:K39" si="1">J38*D38</f>
        <v>5200</v>
      </c>
      <c r="L38" s="314">
        <v>0.5</v>
      </c>
      <c r="M38" s="312"/>
      <c r="N38" s="315">
        <f>$L38*$G38-$K38</f>
        <v>-3140.8</v>
      </c>
      <c r="O38" s="315">
        <f>$L38*$G38*5-$K38</f>
        <v>5096</v>
      </c>
      <c r="P38" s="315">
        <f>$L38*$G38*10-$K38</f>
        <v>15392</v>
      </c>
      <c r="Q38" s="329">
        <f>K38/(L38*G38)</f>
        <v>2.5252525252525255</v>
      </c>
      <c r="R38" s="304"/>
      <c r="S38" s="193"/>
      <c r="T38" s="193"/>
      <c r="U38" s="193"/>
      <c r="V38" s="193"/>
      <c r="W38" s="193"/>
      <c r="X38" s="193"/>
      <c r="Y38" s="193"/>
      <c r="Z38" s="193"/>
      <c r="AA38" s="193"/>
      <c r="AB38" s="193"/>
      <c r="AC38" s="193"/>
      <c r="AD38" s="193"/>
      <c r="AE38" s="193"/>
      <c r="AF38" s="193"/>
      <c r="AG38" s="193"/>
      <c r="AH38" s="193"/>
      <c r="AI38" s="193"/>
      <c r="AJ38" s="193"/>
      <c r="AK38" s="193"/>
      <c r="AL38" s="193"/>
      <c r="AM38" s="193"/>
      <c r="AN38" s="193"/>
      <c r="AO38" s="193"/>
      <c r="AP38" s="193"/>
      <c r="AQ38" s="193"/>
      <c r="AR38" s="193"/>
      <c r="AS38" s="193"/>
      <c r="AT38" s="193"/>
      <c r="AU38" s="193"/>
      <c r="AV38" s="193"/>
      <c r="AW38" s="193"/>
      <c r="AX38" s="193"/>
      <c r="AY38" s="193"/>
      <c r="AZ38" s="193"/>
      <c r="BA38" s="193"/>
      <c r="BB38" s="193"/>
      <c r="BC38" s="193"/>
      <c r="BD38" s="193"/>
      <c r="BE38" s="193"/>
      <c r="BF38" s="193"/>
      <c r="BG38" s="193"/>
      <c r="BH38" s="193"/>
      <c r="BI38" s="193"/>
      <c r="BJ38" s="193"/>
      <c r="BK38" s="193"/>
    </row>
    <row r="39" spans="2:63" ht="30.5" customHeight="1" x14ac:dyDescent="0.2">
      <c r="B39" s="304"/>
      <c r="C39" s="306" t="s">
        <v>242</v>
      </c>
      <c r="D39" s="305">
        <v>52</v>
      </c>
      <c r="E39" s="305"/>
      <c r="F39" s="320">
        <v>88</v>
      </c>
      <c r="G39" s="312">
        <f>D$7*D39*F39*D$5/1000</f>
        <v>4118.3999999999996</v>
      </c>
      <c r="H39" s="312"/>
      <c r="I39" s="309" t="s">
        <v>95</v>
      </c>
      <c r="J39" s="313">
        <v>150</v>
      </c>
      <c r="K39" s="313">
        <f t="shared" si="1"/>
        <v>7800</v>
      </c>
      <c r="L39" s="314">
        <v>0.31818181818181823</v>
      </c>
      <c r="M39" s="312"/>
      <c r="N39" s="315">
        <f>$L39*$G39-$K39</f>
        <v>-6489.6</v>
      </c>
      <c r="O39" s="315">
        <f>$L39*$G39*5-$K39</f>
        <v>-1248</v>
      </c>
      <c r="P39" s="315">
        <f>$L39*$G39*10-$K39</f>
        <v>5304</v>
      </c>
      <c r="Q39" s="329">
        <f>K39/(L39*G39)</f>
        <v>5.9523809523809517</v>
      </c>
      <c r="R39" s="304"/>
      <c r="S39" s="193"/>
      <c r="T39" s="193"/>
      <c r="U39" s="193"/>
      <c r="V39" s="193"/>
      <c r="W39" s="193"/>
      <c r="X39" s="193"/>
      <c r="Y39" s="193"/>
      <c r="Z39" s="193"/>
      <c r="AA39" s="193"/>
      <c r="AB39" s="193"/>
      <c r="AC39" s="193"/>
      <c r="AD39" s="193"/>
      <c r="AE39" s="193"/>
      <c r="AF39" s="193"/>
      <c r="AG39" s="193"/>
      <c r="AH39" s="193"/>
      <c r="AI39" s="193"/>
      <c r="AJ39" s="193"/>
      <c r="AK39" s="193"/>
      <c r="AL39" s="193"/>
      <c r="AM39" s="193"/>
      <c r="AN39" s="193"/>
      <c r="AO39" s="193"/>
      <c r="AP39" s="193"/>
      <c r="AQ39" s="193"/>
      <c r="AR39" s="193"/>
      <c r="AS39" s="193"/>
      <c r="AT39" s="193"/>
      <c r="AU39" s="193"/>
      <c r="AV39" s="193"/>
      <c r="AW39" s="193"/>
      <c r="AX39" s="193"/>
      <c r="AY39" s="193"/>
      <c r="AZ39" s="193"/>
      <c r="BA39" s="193"/>
      <c r="BB39" s="193"/>
      <c r="BC39" s="193"/>
      <c r="BD39" s="193"/>
      <c r="BE39" s="193"/>
      <c r="BF39" s="193"/>
      <c r="BG39" s="193"/>
      <c r="BH39" s="193"/>
      <c r="BI39" s="193"/>
      <c r="BJ39" s="193"/>
      <c r="BK39" s="193"/>
    </row>
    <row r="40" spans="2:63" ht="15" x14ac:dyDescent="0.2">
      <c r="B40" s="304"/>
      <c r="C40" s="304"/>
      <c r="D40" s="304"/>
      <c r="E40" s="304"/>
      <c r="F40" s="304"/>
      <c r="G40" s="304"/>
      <c r="H40" s="304"/>
      <c r="I40" s="304"/>
      <c r="J40" s="304"/>
      <c r="K40" s="304"/>
      <c r="L40" s="304"/>
      <c r="M40" s="304"/>
      <c r="N40" s="304"/>
      <c r="O40" s="304"/>
      <c r="P40" s="304"/>
      <c r="Q40" s="304"/>
      <c r="R40" s="304"/>
      <c r="S40" s="193"/>
      <c r="T40" s="193"/>
      <c r="U40" s="193"/>
      <c r="V40" s="193"/>
      <c r="W40" s="193"/>
      <c r="X40" s="193"/>
      <c r="Y40" s="193"/>
      <c r="Z40" s="193"/>
      <c r="AA40" s="193"/>
      <c r="AB40" s="193"/>
      <c r="AC40" s="193"/>
      <c r="AD40" s="193"/>
      <c r="AE40" s="193"/>
      <c r="AF40" s="193"/>
      <c r="AG40" s="193"/>
      <c r="AH40" s="193"/>
      <c r="AI40" s="193"/>
      <c r="AJ40" s="193"/>
      <c r="AK40" s="193"/>
      <c r="AL40" s="193"/>
      <c r="AM40" s="193"/>
      <c r="AN40" s="193"/>
      <c r="AO40" s="193"/>
      <c r="AP40" s="193"/>
      <c r="AQ40" s="193"/>
      <c r="AR40" s="193"/>
      <c r="AS40" s="193"/>
      <c r="AT40" s="193"/>
      <c r="AU40" s="193"/>
      <c r="AV40" s="193"/>
      <c r="AW40" s="193"/>
      <c r="AX40" s="193"/>
      <c r="AY40" s="193"/>
      <c r="AZ40" s="193"/>
      <c r="BA40" s="193"/>
      <c r="BB40" s="193"/>
      <c r="BC40" s="193"/>
      <c r="BD40" s="193"/>
      <c r="BE40" s="193"/>
      <c r="BF40" s="193"/>
      <c r="BG40" s="193"/>
      <c r="BH40" s="193"/>
      <c r="BI40" s="193"/>
      <c r="BJ40" s="193"/>
      <c r="BK40" s="193"/>
    </row>
    <row r="41" spans="2:63" ht="15" x14ac:dyDescent="0.2">
      <c r="B41" s="193"/>
      <c r="C41" s="193"/>
      <c r="D41" s="193"/>
      <c r="E41" s="193"/>
      <c r="F41" s="193"/>
      <c r="G41" s="193"/>
      <c r="H41" s="193"/>
      <c r="I41" s="193"/>
      <c r="J41" s="193"/>
      <c r="K41" s="193"/>
      <c r="L41" s="193"/>
      <c r="M41" s="193"/>
      <c r="N41" s="193"/>
      <c r="O41" s="193"/>
      <c r="P41" s="193"/>
      <c r="Q41" s="193"/>
      <c r="R41" s="193"/>
      <c r="S41" s="193"/>
      <c r="T41" s="193"/>
      <c r="U41" s="193"/>
      <c r="V41" s="193"/>
      <c r="W41" s="193"/>
      <c r="X41" s="193"/>
      <c r="Y41" s="193"/>
      <c r="Z41" s="193"/>
      <c r="AA41" s="193"/>
      <c r="AB41" s="193"/>
      <c r="AC41" s="193"/>
      <c r="AD41" s="193"/>
      <c r="AE41" s="193"/>
      <c r="AF41" s="193"/>
      <c r="AG41" s="193"/>
      <c r="AH41" s="193"/>
      <c r="AI41" s="193"/>
      <c r="AJ41" s="193"/>
      <c r="AK41" s="193"/>
      <c r="AL41" s="193"/>
      <c r="AM41" s="193"/>
      <c r="AN41" s="193"/>
      <c r="AO41" s="193"/>
      <c r="AP41" s="193"/>
      <c r="AQ41" s="193"/>
      <c r="AR41" s="193"/>
      <c r="AS41" s="193"/>
      <c r="AT41" s="193"/>
      <c r="AU41" s="193"/>
      <c r="AV41" s="193"/>
      <c r="AW41" s="193"/>
      <c r="AX41" s="193"/>
      <c r="AY41" s="193"/>
      <c r="AZ41" s="193"/>
      <c r="BA41" s="193"/>
      <c r="BB41" s="193"/>
      <c r="BC41" s="193"/>
      <c r="BD41" s="193"/>
      <c r="BE41" s="193"/>
      <c r="BF41" s="193"/>
      <c r="BG41" s="193"/>
      <c r="BH41" s="193"/>
      <c r="BI41" s="193"/>
      <c r="BJ41" s="193"/>
      <c r="BK41" s="193"/>
    </row>
    <row r="42" spans="2:63" ht="15" x14ac:dyDescent="0.2">
      <c r="B42" s="193"/>
      <c r="C42" s="193"/>
      <c r="D42" s="193"/>
      <c r="E42" s="193"/>
      <c r="F42" s="193"/>
      <c r="G42" s="193"/>
      <c r="H42" s="193"/>
      <c r="I42" s="193"/>
      <c r="J42" s="193"/>
      <c r="K42" s="193"/>
      <c r="L42" s="193"/>
      <c r="M42" s="193"/>
      <c r="N42" s="193"/>
      <c r="O42" s="193"/>
      <c r="P42" s="193"/>
      <c r="Q42" s="193"/>
      <c r="R42" s="193"/>
      <c r="S42" s="193"/>
      <c r="T42" s="193"/>
      <c r="U42" s="193"/>
      <c r="V42" s="193"/>
      <c r="W42" s="193"/>
      <c r="X42" s="193"/>
      <c r="Y42" s="193"/>
      <c r="Z42" s="193"/>
      <c r="AA42" s="193"/>
      <c r="AB42" s="193"/>
      <c r="AC42" s="193"/>
      <c r="AD42" s="193"/>
      <c r="AE42" s="193"/>
      <c r="AF42" s="193"/>
      <c r="AG42" s="193"/>
      <c r="AH42" s="193"/>
      <c r="AI42" s="193"/>
      <c r="AJ42" s="193"/>
      <c r="AK42" s="193"/>
      <c r="AL42" s="193"/>
      <c r="AM42" s="193"/>
      <c r="AN42" s="193"/>
      <c r="AO42" s="193"/>
      <c r="AP42" s="193"/>
      <c r="AQ42" s="193"/>
      <c r="AR42" s="193"/>
      <c r="AS42" s="193"/>
      <c r="AT42" s="193"/>
      <c r="AU42" s="193"/>
      <c r="AV42" s="193"/>
      <c r="AW42" s="193"/>
      <c r="AX42" s="193"/>
      <c r="AY42" s="193"/>
      <c r="AZ42" s="193"/>
      <c r="BA42" s="193"/>
      <c r="BB42" s="193"/>
      <c r="BC42" s="193"/>
      <c r="BD42" s="193"/>
      <c r="BE42" s="193"/>
      <c r="BF42" s="193"/>
      <c r="BG42" s="193"/>
      <c r="BH42" s="193"/>
      <c r="BI42" s="193"/>
      <c r="BJ42" s="193"/>
      <c r="BK42" s="193"/>
    </row>
    <row r="43" spans="2:63" ht="15" x14ac:dyDescent="0.2">
      <c r="B43" s="193"/>
      <c r="C43" s="193"/>
      <c r="D43" s="193"/>
      <c r="E43" s="193"/>
      <c r="F43" s="193"/>
      <c r="G43" s="193"/>
      <c r="H43" s="193"/>
      <c r="I43" s="193"/>
      <c r="J43" s="193"/>
      <c r="K43" s="193"/>
      <c r="L43" s="193"/>
      <c r="M43" s="193"/>
      <c r="N43" s="193"/>
      <c r="O43" s="193"/>
      <c r="P43" s="193"/>
      <c r="Q43" s="193"/>
      <c r="R43" s="193"/>
      <c r="S43" s="193"/>
      <c r="T43" s="193"/>
      <c r="U43" s="193"/>
      <c r="V43" s="193"/>
      <c r="W43" s="193"/>
      <c r="X43" s="193"/>
      <c r="Y43" s="193"/>
      <c r="Z43" s="193"/>
      <c r="AA43" s="193"/>
      <c r="AB43" s="193"/>
      <c r="AC43" s="193"/>
      <c r="AD43" s="193"/>
      <c r="AE43" s="193"/>
      <c r="AF43" s="193"/>
      <c r="AG43" s="193"/>
      <c r="AH43" s="193"/>
      <c r="AI43" s="193"/>
      <c r="AJ43" s="193"/>
      <c r="AK43" s="193"/>
      <c r="AL43" s="193"/>
      <c r="AM43" s="193"/>
      <c r="AN43" s="193"/>
      <c r="AO43" s="193"/>
      <c r="AP43" s="193"/>
      <c r="AQ43" s="193"/>
      <c r="AR43" s="193"/>
      <c r="AS43" s="193"/>
      <c r="AT43" s="193"/>
      <c r="AU43" s="193"/>
      <c r="AV43" s="193"/>
      <c r="AW43" s="193"/>
      <c r="AX43" s="193"/>
      <c r="AY43" s="193"/>
      <c r="AZ43" s="193"/>
      <c r="BA43" s="193"/>
      <c r="BB43" s="193"/>
      <c r="BC43" s="193"/>
      <c r="BD43" s="193"/>
      <c r="BE43" s="193"/>
      <c r="BF43" s="193"/>
      <c r="BG43" s="193"/>
      <c r="BH43" s="193"/>
      <c r="BI43" s="193"/>
      <c r="BJ43" s="193"/>
      <c r="BK43" s="193"/>
    </row>
    <row r="44" spans="2:63" ht="15" x14ac:dyDescent="0.2">
      <c r="B44" s="193"/>
      <c r="C44" s="193"/>
      <c r="D44" s="193"/>
      <c r="E44" s="193"/>
      <c r="F44" s="193"/>
      <c r="G44" s="193"/>
      <c r="H44" s="193"/>
      <c r="I44" s="193"/>
      <c r="J44" s="193"/>
      <c r="K44" s="193"/>
      <c r="L44" s="193"/>
      <c r="M44" s="193"/>
      <c r="N44" s="193"/>
      <c r="O44" s="193"/>
      <c r="P44" s="193"/>
      <c r="Q44" s="193"/>
      <c r="R44" s="193"/>
      <c r="S44" s="193"/>
      <c r="T44" s="193"/>
      <c r="U44" s="193"/>
      <c r="V44" s="193"/>
      <c r="W44" s="193"/>
      <c r="X44" s="193"/>
      <c r="Y44" s="193"/>
      <c r="Z44" s="193"/>
      <c r="AA44" s="193"/>
      <c r="AB44" s="193"/>
      <c r="AC44" s="193"/>
      <c r="AD44" s="193"/>
      <c r="AE44" s="193"/>
      <c r="AF44" s="193"/>
      <c r="AG44" s="193"/>
      <c r="AH44" s="193"/>
      <c r="AI44" s="193"/>
      <c r="AJ44" s="193"/>
      <c r="AK44" s="193"/>
      <c r="AL44" s="193"/>
      <c r="AM44" s="193"/>
      <c r="AN44" s="193"/>
      <c r="AO44" s="193"/>
      <c r="AP44" s="193"/>
      <c r="AQ44" s="193"/>
      <c r="AR44" s="193"/>
      <c r="AS44" s="193"/>
      <c r="AT44" s="193"/>
      <c r="AU44" s="193"/>
      <c r="AV44" s="193"/>
      <c r="AW44" s="193"/>
      <c r="AX44" s="193"/>
      <c r="AY44" s="193"/>
      <c r="AZ44" s="193"/>
      <c r="BA44" s="193"/>
      <c r="BB44" s="193"/>
      <c r="BC44" s="193"/>
      <c r="BD44" s="193"/>
      <c r="BE44" s="193"/>
      <c r="BF44" s="193"/>
      <c r="BG44" s="193"/>
      <c r="BH44" s="193"/>
      <c r="BI44" s="193"/>
      <c r="BJ44" s="193"/>
      <c r="BK44" s="193"/>
    </row>
    <row r="45" spans="2:63" ht="15" x14ac:dyDescent="0.2">
      <c r="B45" s="193"/>
      <c r="C45" s="193"/>
      <c r="D45" s="193"/>
      <c r="E45" s="193"/>
      <c r="F45" s="193"/>
      <c r="G45" s="193"/>
      <c r="H45" s="193"/>
      <c r="I45" s="193"/>
      <c r="J45" s="193"/>
      <c r="K45" s="193"/>
      <c r="L45" s="193"/>
      <c r="M45" s="193"/>
      <c r="N45" s="193"/>
      <c r="O45" s="193"/>
      <c r="P45" s="193"/>
      <c r="Q45" s="193"/>
      <c r="R45" s="193"/>
      <c r="S45" s="193"/>
      <c r="T45" s="193"/>
      <c r="U45" s="193"/>
      <c r="V45" s="193"/>
      <c r="W45" s="193"/>
      <c r="X45" s="193"/>
      <c r="Y45" s="193"/>
      <c r="Z45" s="193"/>
      <c r="AA45" s="193"/>
      <c r="AB45" s="193"/>
      <c r="AC45" s="193"/>
      <c r="AD45" s="193"/>
      <c r="AE45" s="193"/>
      <c r="AF45" s="193"/>
      <c r="AG45" s="193"/>
      <c r="AH45" s="193"/>
      <c r="AI45" s="193"/>
      <c r="AJ45" s="193"/>
      <c r="AK45" s="193"/>
      <c r="AL45" s="193"/>
      <c r="AM45" s="193"/>
      <c r="AN45" s="193"/>
      <c r="AO45" s="193"/>
      <c r="AP45" s="193"/>
      <c r="AQ45" s="193"/>
      <c r="AR45" s="193"/>
      <c r="AS45" s="193"/>
      <c r="AT45" s="193"/>
      <c r="AU45" s="193"/>
      <c r="AV45" s="193"/>
      <c r="AW45" s="193"/>
      <c r="AX45" s="193"/>
      <c r="AY45" s="193"/>
      <c r="AZ45" s="193"/>
      <c r="BA45" s="193"/>
      <c r="BB45" s="193"/>
      <c r="BC45" s="193"/>
      <c r="BD45" s="193"/>
      <c r="BE45" s="193"/>
      <c r="BF45" s="193"/>
      <c r="BG45" s="193"/>
      <c r="BH45" s="193"/>
      <c r="BI45" s="193"/>
      <c r="BJ45" s="193"/>
      <c r="BK45" s="193"/>
    </row>
    <row r="46" spans="2:63" x14ac:dyDescent="0.25">
      <c r="B46" s="327"/>
      <c r="C46" s="193"/>
      <c r="D46" s="193"/>
      <c r="E46" s="193"/>
      <c r="F46" s="193"/>
      <c r="G46" s="193"/>
      <c r="H46" s="193"/>
      <c r="I46" s="193"/>
      <c r="J46" s="193"/>
      <c r="K46" s="193"/>
      <c r="L46" s="193"/>
      <c r="M46" s="193"/>
      <c r="N46" s="193"/>
      <c r="O46" s="193"/>
      <c r="P46" s="193"/>
      <c r="Q46" s="193"/>
      <c r="R46" s="193"/>
      <c r="S46" s="193"/>
      <c r="T46" s="193"/>
      <c r="U46" s="193"/>
      <c r="V46" s="193"/>
      <c r="W46" s="193"/>
      <c r="X46" s="193"/>
      <c r="Y46" s="193"/>
      <c r="Z46" s="193"/>
      <c r="AA46" s="193"/>
      <c r="AB46" s="193"/>
      <c r="AC46" s="193"/>
      <c r="AD46" s="193"/>
      <c r="AE46" s="193"/>
      <c r="AF46" s="193"/>
      <c r="AG46" s="193"/>
      <c r="AH46" s="193"/>
      <c r="AI46" s="193"/>
      <c r="AJ46" s="193"/>
      <c r="AK46" s="193"/>
      <c r="AL46" s="193"/>
      <c r="AM46" s="193"/>
      <c r="AN46" s="193"/>
      <c r="AO46" s="193"/>
      <c r="AP46" s="193"/>
      <c r="AQ46" s="193"/>
      <c r="AR46" s="193"/>
      <c r="AS46" s="193"/>
      <c r="AT46" s="193"/>
      <c r="AU46" s="193"/>
      <c r="AV46" s="193"/>
      <c r="AW46" s="193"/>
      <c r="AX46" s="193"/>
      <c r="AY46" s="193"/>
      <c r="AZ46" s="193"/>
      <c r="BA46" s="193"/>
      <c r="BB46" s="193"/>
      <c r="BC46" s="193"/>
      <c r="BD46" s="193"/>
      <c r="BE46" s="193"/>
      <c r="BF46" s="193"/>
      <c r="BG46" s="193"/>
      <c r="BH46" s="193"/>
      <c r="BI46" s="193"/>
      <c r="BJ46" s="193"/>
      <c r="BK46" s="193"/>
    </row>
    <row r="47" spans="2:63" x14ac:dyDescent="0.25">
      <c r="B47" s="327"/>
      <c r="C47" s="193"/>
      <c r="D47" s="193"/>
      <c r="E47" s="193"/>
      <c r="F47" s="193"/>
      <c r="G47" s="193"/>
      <c r="H47" s="193"/>
      <c r="I47" s="193"/>
      <c r="J47" s="193"/>
      <c r="K47" s="193"/>
      <c r="L47" s="193"/>
      <c r="M47" s="193"/>
      <c r="N47" s="193"/>
      <c r="O47" s="193"/>
      <c r="P47" s="193"/>
      <c r="Q47" s="193"/>
      <c r="R47" s="193"/>
      <c r="S47" s="193"/>
      <c r="T47" s="193"/>
      <c r="U47" s="193"/>
      <c r="V47" s="193"/>
      <c r="W47" s="193"/>
      <c r="X47" s="193"/>
      <c r="Y47" s="193"/>
      <c r="Z47" s="193"/>
      <c r="AA47" s="193"/>
      <c r="AB47" s="193"/>
      <c r="AC47" s="193"/>
      <c r="AD47" s="193"/>
      <c r="AE47" s="193"/>
      <c r="AF47" s="193"/>
      <c r="AG47" s="193"/>
      <c r="AH47" s="193"/>
      <c r="AI47" s="193"/>
      <c r="AJ47" s="193"/>
      <c r="AK47" s="193"/>
      <c r="AL47" s="193"/>
      <c r="AM47" s="193"/>
      <c r="AN47" s="193"/>
      <c r="AO47" s="193"/>
      <c r="AP47" s="193"/>
      <c r="AQ47" s="193"/>
      <c r="AR47" s="193"/>
      <c r="AS47" s="193"/>
      <c r="AT47" s="193"/>
      <c r="AU47" s="193"/>
      <c r="AV47" s="193"/>
      <c r="AW47" s="193"/>
      <c r="AX47" s="193"/>
      <c r="AY47" s="193"/>
      <c r="AZ47" s="193"/>
      <c r="BA47" s="193"/>
      <c r="BB47" s="193"/>
      <c r="BC47" s="193"/>
      <c r="BD47" s="193"/>
      <c r="BE47" s="193"/>
      <c r="BF47" s="193"/>
      <c r="BG47" s="193"/>
      <c r="BH47" s="193"/>
      <c r="BI47" s="193"/>
      <c r="BJ47" s="193"/>
      <c r="BK47" s="193"/>
    </row>
    <row r="48" spans="2:63" x14ac:dyDescent="0.25">
      <c r="B48" s="327"/>
      <c r="C48" s="193"/>
      <c r="D48" s="193"/>
      <c r="E48" s="193"/>
      <c r="F48" s="193"/>
      <c r="G48" s="193"/>
      <c r="H48" s="193"/>
      <c r="I48" s="193"/>
      <c r="J48" s="193"/>
      <c r="K48" s="193"/>
      <c r="L48" s="193"/>
      <c r="M48" s="193"/>
      <c r="N48" s="193"/>
      <c r="O48" s="193"/>
      <c r="P48" s="193"/>
      <c r="Q48" s="193"/>
      <c r="R48" s="193"/>
      <c r="S48" s="193"/>
      <c r="T48" s="193"/>
      <c r="U48" s="193"/>
      <c r="V48" s="193"/>
      <c r="W48" s="193"/>
      <c r="X48" s="193"/>
      <c r="Y48" s="193"/>
      <c r="Z48" s="193"/>
      <c r="AA48" s="193"/>
      <c r="AB48" s="193"/>
      <c r="AC48" s="193"/>
      <c r="AD48" s="193"/>
      <c r="AE48" s="193"/>
      <c r="AF48" s="193"/>
      <c r="AG48" s="193"/>
      <c r="AH48" s="193"/>
      <c r="AI48" s="193"/>
      <c r="AJ48" s="193"/>
      <c r="AK48" s="193"/>
      <c r="AL48" s="193"/>
      <c r="AM48" s="193"/>
      <c r="AN48" s="193"/>
      <c r="AO48" s="193"/>
      <c r="AP48" s="193"/>
      <c r="AQ48" s="193"/>
      <c r="AR48" s="193"/>
      <c r="AS48" s="193"/>
      <c r="AT48" s="193"/>
      <c r="AU48" s="193"/>
      <c r="AV48" s="193"/>
      <c r="AW48" s="193"/>
      <c r="AX48" s="193"/>
      <c r="AY48" s="193"/>
      <c r="AZ48" s="193"/>
      <c r="BA48" s="193"/>
      <c r="BB48" s="193"/>
      <c r="BC48" s="193"/>
      <c r="BD48" s="193"/>
      <c r="BE48" s="193"/>
      <c r="BF48" s="193"/>
      <c r="BG48" s="193"/>
      <c r="BH48" s="193"/>
      <c r="BI48" s="193"/>
      <c r="BJ48" s="193"/>
      <c r="BK48" s="193"/>
    </row>
    <row r="49" spans="2:63" x14ac:dyDescent="0.25">
      <c r="B49" s="327"/>
      <c r="C49" s="193"/>
      <c r="D49" s="193"/>
      <c r="E49" s="193"/>
      <c r="F49" s="193"/>
      <c r="G49" s="193"/>
      <c r="H49" s="193"/>
      <c r="I49" s="193"/>
      <c r="J49" s="193"/>
      <c r="K49" s="193"/>
      <c r="L49" s="193"/>
      <c r="M49" s="193"/>
      <c r="N49" s="193"/>
      <c r="O49" s="193"/>
      <c r="P49" s="193"/>
      <c r="Q49" s="193"/>
      <c r="R49" s="193"/>
      <c r="S49" s="193"/>
      <c r="T49" s="193"/>
      <c r="U49" s="193"/>
      <c r="V49" s="193"/>
      <c r="W49" s="193"/>
      <c r="X49" s="193"/>
      <c r="Y49" s="193"/>
      <c r="Z49" s="193"/>
      <c r="AA49" s="193"/>
      <c r="AB49" s="193"/>
      <c r="AC49" s="193"/>
      <c r="AD49" s="193"/>
      <c r="AE49" s="193"/>
      <c r="AF49" s="193"/>
      <c r="AG49" s="193"/>
      <c r="AH49" s="193"/>
      <c r="AI49" s="193"/>
      <c r="AJ49" s="193"/>
      <c r="AK49" s="193"/>
      <c r="AL49" s="193"/>
      <c r="AM49" s="193"/>
      <c r="AN49" s="193"/>
      <c r="AO49" s="193"/>
      <c r="AP49" s="193"/>
      <c r="AQ49" s="193"/>
      <c r="AR49" s="193"/>
      <c r="AS49" s="193"/>
      <c r="AT49" s="193"/>
      <c r="AU49" s="193"/>
      <c r="AV49" s="193"/>
      <c r="AW49" s="193"/>
      <c r="AX49" s="193"/>
      <c r="AY49" s="193"/>
      <c r="AZ49" s="193"/>
      <c r="BA49" s="193"/>
      <c r="BB49" s="193"/>
      <c r="BC49" s="193"/>
      <c r="BD49" s="193"/>
      <c r="BE49" s="193"/>
      <c r="BF49" s="193"/>
      <c r="BG49" s="193"/>
      <c r="BH49" s="193"/>
      <c r="BI49" s="193"/>
      <c r="BJ49" s="193"/>
      <c r="BK49" s="193"/>
    </row>
    <row r="50" spans="2:63" x14ac:dyDescent="0.25">
      <c r="B50" s="327"/>
      <c r="C50" s="193"/>
      <c r="D50" s="193"/>
      <c r="E50" s="193"/>
      <c r="F50" s="193"/>
      <c r="G50" s="193"/>
      <c r="H50" s="193"/>
      <c r="I50" s="193"/>
      <c r="J50" s="193"/>
      <c r="K50" s="193"/>
      <c r="L50" s="193"/>
      <c r="M50" s="193"/>
      <c r="N50" s="193"/>
      <c r="O50" s="193"/>
      <c r="P50" s="193"/>
      <c r="Q50" s="193"/>
      <c r="R50" s="193"/>
      <c r="S50" s="193"/>
      <c r="T50" s="193"/>
      <c r="U50" s="193"/>
      <c r="V50" s="193"/>
      <c r="W50" s="193"/>
      <c r="X50" s="193"/>
      <c r="Y50" s="193"/>
      <c r="Z50" s="193"/>
      <c r="AA50" s="193"/>
      <c r="AB50" s="193"/>
      <c r="AC50" s="193"/>
      <c r="AD50" s="193"/>
      <c r="AE50" s="193"/>
      <c r="AF50" s="193"/>
      <c r="AG50" s="193"/>
      <c r="AH50" s="193"/>
      <c r="AI50" s="193"/>
      <c r="AJ50" s="193"/>
      <c r="AK50" s="193"/>
      <c r="AL50" s="193"/>
      <c r="AM50" s="193"/>
      <c r="AN50" s="193"/>
      <c r="AO50" s="193"/>
      <c r="AP50" s="193"/>
      <c r="AQ50" s="193"/>
      <c r="AR50" s="193"/>
      <c r="AS50" s="193"/>
      <c r="AT50" s="193"/>
      <c r="AU50" s="193"/>
      <c r="AV50" s="193"/>
      <c r="AW50" s="193"/>
      <c r="AX50" s="193"/>
      <c r="AY50" s="193"/>
      <c r="AZ50" s="193"/>
      <c r="BA50" s="193"/>
      <c r="BB50" s="193"/>
      <c r="BC50" s="193"/>
      <c r="BD50" s="193"/>
      <c r="BE50" s="193"/>
      <c r="BF50" s="193"/>
      <c r="BG50" s="193"/>
      <c r="BH50" s="193"/>
      <c r="BI50" s="193"/>
      <c r="BJ50" s="193"/>
      <c r="BK50" s="193"/>
    </row>
    <row r="51" spans="2:63" x14ac:dyDescent="0.25">
      <c r="B51" s="327"/>
      <c r="C51" s="193"/>
      <c r="D51" s="193"/>
      <c r="E51" s="193"/>
      <c r="F51" s="193"/>
      <c r="G51" s="193"/>
      <c r="H51" s="193"/>
      <c r="I51" s="193"/>
      <c r="J51" s="193"/>
      <c r="K51" s="193"/>
      <c r="L51" s="193"/>
      <c r="M51" s="193"/>
      <c r="N51" s="193"/>
      <c r="O51" s="193"/>
      <c r="P51" s="193"/>
      <c r="Q51" s="193"/>
      <c r="R51" s="193"/>
      <c r="S51" s="193"/>
      <c r="T51" s="193"/>
      <c r="U51" s="193"/>
      <c r="V51" s="193"/>
      <c r="W51" s="193"/>
      <c r="X51" s="193"/>
      <c r="Y51" s="193"/>
      <c r="Z51" s="193"/>
      <c r="AA51" s="193"/>
      <c r="AB51" s="193"/>
      <c r="AC51" s="193"/>
      <c r="AD51" s="193"/>
      <c r="AE51" s="193"/>
      <c r="AF51" s="193"/>
      <c r="AG51" s="193"/>
      <c r="AH51" s="193"/>
      <c r="AI51" s="193"/>
      <c r="AJ51" s="193"/>
      <c r="AK51" s="193"/>
      <c r="AL51" s="193"/>
      <c r="AM51" s="193"/>
      <c r="AN51" s="193"/>
      <c r="AO51" s="193"/>
      <c r="AP51" s="193"/>
      <c r="AQ51" s="193"/>
      <c r="AR51" s="193"/>
      <c r="AS51" s="193"/>
      <c r="AT51" s="193"/>
      <c r="AU51" s="193"/>
      <c r="AV51" s="193"/>
      <c r="AW51" s="193"/>
      <c r="AX51" s="193"/>
      <c r="AY51" s="193"/>
      <c r="AZ51" s="193"/>
      <c r="BA51" s="193"/>
      <c r="BB51" s="193"/>
      <c r="BC51" s="193"/>
      <c r="BD51" s="193"/>
      <c r="BE51" s="193"/>
      <c r="BF51" s="193"/>
      <c r="BG51" s="193"/>
      <c r="BH51" s="193"/>
      <c r="BI51" s="193"/>
      <c r="BJ51" s="193"/>
      <c r="BK51" s="193"/>
    </row>
    <row r="52" spans="2:63" x14ac:dyDescent="0.25">
      <c r="B52" s="327"/>
      <c r="C52" s="193"/>
      <c r="D52" s="193"/>
      <c r="E52" s="193"/>
      <c r="F52" s="193"/>
      <c r="G52" s="193"/>
      <c r="H52" s="193"/>
      <c r="I52" s="193"/>
      <c r="J52" s="193"/>
      <c r="K52" s="193"/>
      <c r="L52" s="193"/>
      <c r="M52" s="193"/>
      <c r="N52" s="193"/>
      <c r="O52" s="193"/>
      <c r="P52" s="193"/>
      <c r="Q52" s="193"/>
      <c r="R52" s="193"/>
      <c r="S52" s="193"/>
      <c r="T52" s="193"/>
      <c r="U52" s="193"/>
      <c r="V52" s="193"/>
      <c r="W52" s="193"/>
      <c r="X52" s="193"/>
      <c r="Y52" s="193"/>
      <c r="Z52" s="193"/>
      <c r="AA52" s="193"/>
      <c r="AB52" s="193"/>
      <c r="AC52" s="193"/>
      <c r="AD52" s="193"/>
      <c r="AE52" s="193"/>
      <c r="AF52" s="193"/>
      <c r="AG52" s="193"/>
      <c r="AH52" s="193"/>
      <c r="AI52" s="193"/>
      <c r="AJ52" s="193"/>
      <c r="AK52" s="193"/>
      <c r="AL52" s="193"/>
      <c r="AM52" s="193"/>
      <c r="AN52" s="193"/>
      <c r="AO52" s="193"/>
      <c r="AP52" s="193"/>
      <c r="AQ52" s="193"/>
      <c r="AR52" s="193"/>
      <c r="AS52" s="193"/>
      <c r="AT52" s="193"/>
      <c r="AU52" s="193"/>
      <c r="AV52" s="193"/>
      <c r="AW52" s="193"/>
      <c r="AX52" s="193"/>
      <c r="AY52" s="193"/>
      <c r="AZ52" s="193"/>
      <c r="BA52" s="193"/>
      <c r="BB52" s="193"/>
      <c r="BC52" s="193"/>
      <c r="BD52" s="193"/>
      <c r="BE52" s="193"/>
      <c r="BF52" s="193"/>
      <c r="BG52" s="193"/>
      <c r="BH52" s="193"/>
      <c r="BI52" s="193"/>
      <c r="BJ52" s="193"/>
      <c r="BK52" s="193"/>
    </row>
    <row r="53" spans="2:63" x14ac:dyDescent="0.25">
      <c r="B53" s="327"/>
      <c r="C53" s="193"/>
      <c r="D53" s="193"/>
      <c r="E53" s="193"/>
      <c r="F53" s="193"/>
      <c r="G53" s="193"/>
      <c r="H53" s="193"/>
      <c r="I53" s="193"/>
      <c r="J53" s="193"/>
      <c r="K53" s="193"/>
      <c r="L53" s="193"/>
      <c r="M53" s="193"/>
      <c r="N53" s="193"/>
      <c r="O53" s="193"/>
      <c r="P53" s="193"/>
      <c r="Q53" s="193"/>
      <c r="R53" s="193"/>
      <c r="S53" s="193"/>
      <c r="T53" s="193"/>
      <c r="U53" s="193"/>
      <c r="V53" s="193"/>
      <c r="W53" s="193"/>
      <c r="X53" s="193"/>
      <c r="Y53" s="193"/>
      <c r="Z53" s="193"/>
      <c r="AA53" s="193"/>
      <c r="AB53" s="193"/>
      <c r="AC53" s="193"/>
      <c r="AD53" s="193"/>
      <c r="AE53" s="193"/>
      <c r="AF53" s="193"/>
      <c r="AG53" s="193"/>
      <c r="AH53" s="193"/>
      <c r="AI53" s="193"/>
      <c r="AJ53" s="193"/>
      <c r="AK53" s="193"/>
      <c r="AL53" s="193"/>
      <c r="AM53" s="193"/>
      <c r="AN53" s="193"/>
      <c r="AO53" s="193"/>
      <c r="AP53" s="193"/>
      <c r="AQ53" s="193"/>
      <c r="AR53" s="193"/>
      <c r="AS53" s="193"/>
      <c r="AT53" s="193"/>
      <c r="AU53" s="193"/>
      <c r="AV53" s="193"/>
      <c r="AW53" s="193"/>
      <c r="AX53" s="193"/>
      <c r="AY53" s="193"/>
      <c r="AZ53" s="193"/>
      <c r="BA53" s="193"/>
      <c r="BB53" s="193"/>
      <c r="BC53" s="193"/>
      <c r="BD53" s="193"/>
      <c r="BE53" s="193"/>
      <c r="BF53" s="193"/>
      <c r="BG53" s="193"/>
      <c r="BH53" s="193"/>
      <c r="BI53" s="193"/>
      <c r="BJ53" s="193"/>
      <c r="BK53" s="193"/>
    </row>
    <row r="54" spans="2:63" x14ac:dyDescent="0.25">
      <c r="B54" s="327"/>
      <c r="C54" s="193"/>
      <c r="D54" s="193"/>
      <c r="E54" s="193"/>
      <c r="F54" s="193"/>
      <c r="G54" s="193"/>
      <c r="H54" s="193"/>
      <c r="I54" s="193"/>
      <c r="J54" s="193"/>
      <c r="K54" s="193"/>
      <c r="L54" s="193"/>
      <c r="M54" s="193"/>
      <c r="N54" s="193"/>
      <c r="O54" s="193"/>
      <c r="P54" s="193"/>
      <c r="Q54" s="193"/>
      <c r="R54" s="193"/>
      <c r="S54" s="193"/>
      <c r="T54" s="193"/>
      <c r="U54" s="193"/>
      <c r="V54" s="193"/>
      <c r="W54" s="193"/>
      <c r="X54" s="193"/>
      <c r="Y54" s="193"/>
      <c r="Z54" s="193"/>
      <c r="AA54" s="193"/>
      <c r="AB54" s="193"/>
      <c r="AC54" s="193"/>
      <c r="AD54" s="193"/>
      <c r="AE54" s="193"/>
      <c r="AF54" s="193"/>
      <c r="AG54" s="193"/>
      <c r="AH54" s="193"/>
      <c r="AI54" s="193"/>
      <c r="AJ54" s="193"/>
      <c r="AK54" s="193"/>
      <c r="AL54" s="193"/>
      <c r="AM54" s="193"/>
      <c r="AN54" s="193"/>
      <c r="AO54" s="193"/>
      <c r="AP54" s="193"/>
      <c r="AQ54" s="193"/>
      <c r="AR54" s="193"/>
      <c r="AS54" s="193"/>
      <c r="AT54" s="193"/>
      <c r="AU54" s="193"/>
      <c r="AV54" s="193"/>
      <c r="AW54" s="193"/>
      <c r="AX54" s="193"/>
      <c r="AY54" s="193"/>
      <c r="AZ54" s="193"/>
      <c r="BA54" s="193"/>
      <c r="BB54" s="193"/>
      <c r="BC54" s="193"/>
      <c r="BD54" s="193"/>
      <c r="BE54" s="193"/>
      <c r="BF54" s="193"/>
      <c r="BG54" s="193"/>
      <c r="BH54" s="193"/>
      <c r="BI54" s="193"/>
      <c r="BJ54" s="193"/>
      <c r="BK54" s="193"/>
    </row>
    <row r="55" spans="2:63" x14ac:dyDescent="0.25">
      <c r="B55" s="327"/>
      <c r="C55" s="193"/>
      <c r="D55" s="193"/>
      <c r="E55" s="193"/>
      <c r="F55" s="193"/>
      <c r="G55" s="193"/>
      <c r="H55" s="193"/>
      <c r="I55" s="193"/>
      <c r="J55" s="193"/>
      <c r="K55" s="193"/>
      <c r="L55" s="193"/>
      <c r="M55" s="193"/>
      <c r="N55" s="193"/>
      <c r="O55" s="193"/>
      <c r="P55" s="193"/>
      <c r="Q55" s="193"/>
      <c r="R55" s="193"/>
      <c r="S55" s="193"/>
      <c r="T55" s="193"/>
      <c r="U55" s="193"/>
      <c r="V55" s="193"/>
      <c r="W55" s="193"/>
      <c r="X55" s="193"/>
      <c r="Y55" s="193"/>
      <c r="Z55" s="193"/>
      <c r="AA55" s="193"/>
      <c r="AB55" s="193"/>
      <c r="AC55" s="193"/>
      <c r="AD55" s="193"/>
      <c r="AE55" s="193"/>
      <c r="AF55" s="193"/>
      <c r="AG55" s="193"/>
      <c r="AH55" s="193"/>
      <c r="AI55" s="193"/>
      <c r="AJ55" s="193"/>
      <c r="AK55" s="193"/>
      <c r="AL55" s="193"/>
      <c r="AM55" s="193"/>
      <c r="AN55" s="193"/>
      <c r="AO55" s="193"/>
      <c r="AP55" s="193"/>
      <c r="AQ55" s="193"/>
      <c r="AR55" s="193"/>
      <c r="AS55" s="193"/>
      <c r="AT55" s="193"/>
      <c r="AU55" s="193"/>
      <c r="AV55" s="193"/>
      <c r="AW55" s="193"/>
      <c r="AX55" s="193"/>
      <c r="AY55" s="193"/>
      <c r="AZ55" s="193"/>
      <c r="BA55" s="193"/>
      <c r="BB55" s="193"/>
      <c r="BC55" s="193"/>
      <c r="BD55" s="193"/>
      <c r="BE55" s="193"/>
      <c r="BF55" s="193"/>
      <c r="BG55" s="193"/>
      <c r="BH55" s="193"/>
      <c r="BI55" s="193"/>
      <c r="BJ55" s="193"/>
      <c r="BK55" s="193"/>
    </row>
    <row r="56" spans="2:63" x14ac:dyDescent="0.25">
      <c r="B56" s="327"/>
      <c r="C56" s="193"/>
      <c r="D56" s="193"/>
      <c r="E56" s="193"/>
      <c r="F56" s="193"/>
      <c r="G56" s="193"/>
      <c r="H56" s="193"/>
      <c r="I56" s="193"/>
      <c r="J56" s="193"/>
      <c r="K56" s="193"/>
      <c r="L56" s="193"/>
      <c r="M56" s="193"/>
      <c r="N56" s="193"/>
      <c r="O56" s="193"/>
      <c r="P56" s="193"/>
      <c r="Q56" s="193"/>
      <c r="R56" s="193"/>
      <c r="S56" s="193"/>
      <c r="T56" s="193"/>
      <c r="U56" s="193"/>
      <c r="V56" s="193"/>
      <c r="W56" s="193"/>
      <c r="X56" s="193"/>
      <c r="Y56" s="193"/>
      <c r="Z56" s="193"/>
      <c r="AA56" s="193"/>
      <c r="AB56" s="193"/>
      <c r="AC56" s="193"/>
      <c r="AD56" s="193"/>
      <c r="AE56" s="193"/>
      <c r="AF56" s="193"/>
      <c r="AG56" s="193"/>
      <c r="AH56" s="193"/>
      <c r="AI56" s="193"/>
      <c r="AJ56" s="193"/>
      <c r="AK56" s="193"/>
      <c r="AL56" s="193"/>
      <c r="AM56" s="193"/>
      <c r="AN56" s="193"/>
      <c r="AO56" s="193"/>
      <c r="AP56" s="193"/>
      <c r="AQ56" s="193"/>
      <c r="AR56" s="193"/>
      <c r="AS56" s="193"/>
      <c r="AT56" s="193"/>
      <c r="AU56" s="193"/>
      <c r="AV56" s="193"/>
      <c r="AW56" s="193"/>
      <c r="AX56" s="193"/>
      <c r="AY56" s="193"/>
      <c r="AZ56" s="193"/>
      <c r="BA56" s="193"/>
      <c r="BB56" s="193"/>
      <c r="BC56" s="193"/>
      <c r="BD56" s="193"/>
      <c r="BE56" s="193"/>
      <c r="BF56" s="193"/>
      <c r="BG56" s="193"/>
      <c r="BH56" s="193"/>
      <c r="BI56" s="193"/>
      <c r="BJ56" s="193"/>
      <c r="BK56" s="193"/>
    </row>
    <row r="57" spans="2:63" x14ac:dyDescent="0.25">
      <c r="B57" s="327"/>
      <c r="C57" s="193"/>
      <c r="D57" s="193"/>
      <c r="E57" s="193"/>
      <c r="F57" s="193"/>
      <c r="G57" s="193"/>
      <c r="H57" s="193"/>
      <c r="I57" s="193"/>
      <c r="J57" s="193"/>
      <c r="K57" s="193"/>
      <c r="L57" s="193"/>
      <c r="M57" s="193"/>
      <c r="N57" s="193"/>
      <c r="O57" s="193"/>
      <c r="P57" s="193"/>
      <c r="Q57" s="193"/>
      <c r="R57" s="193"/>
      <c r="S57" s="193"/>
      <c r="T57" s="193"/>
      <c r="U57" s="193"/>
      <c r="V57" s="193"/>
      <c r="W57" s="193"/>
      <c r="X57" s="193"/>
      <c r="Y57" s="193"/>
      <c r="Z57" s="193"/>
      <c r="AA57" s="193"/>
      <c r="AB57" s="193"/>
      <c r="AC57" s="193"/>
      <c r="AD57" s="193"/>
      <c r="AE57" s="193"/>
      <c r="AF57" s="193"/>
      <c r="AG57" s="193"/>
      <c r="AH57" s="193"/>
      <c r="AI57" s="193"/>
      <c r="AJ57" s="193"/>
      <c r="AK57" s="193"/>
      <c r="AL57" s="193"/>
      <c r="AM57" s="193"/>
      <c r="AN57" s="193"/>
      <c r="AO57" s="193"/>
      <c r="AP57" s="193"/>
      <c r="AQ57" s="193"/>
      <c r="AR57" s="193"/>
      <c r="AS57" s="193"/>
      <c r="AT57" s="193"/>
      <c r="AU57" s="193"/>
      <c r="AV57" s="193"/>
      <c r="AW57" s="193"/>
      <c r="AX57" s="193"/>
      <c r="AY57" s="193"/>
      <c r="AZ57" s="193"/>
      <c r="BA57" s="193"/>
      <c r="BB57" s="193"/>
      <c r="BC57" s="193"/>
      <c r="BD57" s="193"/>
      <c r="BE57" s="193"/>
      <c r="BF57" s="193"/>
      <c r="BG57" s="193"/>
      <c r="BH57" s="193"/>
      <c r="BI57" s="193"/>
      <c r="BJ57" s="193"/>
      <c r="BK57" s="193"/>
    </row>
    <row r="58" spans="2:63" x14ac:dyDescent="0.25">
      <c r="B58" s="327"/>
      <c r="C58" s="193"/>
      <c r="D58" s="193"/>
      <c r="E58" s="193"/>
      <c r="F58" s="193"/>
      <c r="G58" s="193"/>
      <c r="H58" s="193"/>
      <c r="I58" s="193"/>
      <c r="J58" s="193"/>
      <c r="K58" s="193"/>
      <c r="L58" s="193"/>
      <c r="M58" s="193"/>
      <c r="N58" s="193"/>
      <c r="O58" s="193"/>
      <c r="P58" s="193"/>
      <c r="Q58" s="193"/>
      <c r="R58" s="193"/>
      <c r="S58" s="193"/>
      <c r="T58" s="193"/>
      <c r="U58" s="193"/>
      <c r="V58" s="193"/>
      <c r="W58" s="193"/>
      <c r="X58" s="193"/>
      <c r="Y58" s="193"/>
      <c r="Z58" s="193"/>
      <c r="AA58" s="193"/>
      <c r="AB58" s="193"/>
      <c r="AC58" s="193"/>
      <c r="AD58" s="193"/>
      <c r="AE58" s="193"/>
      <c r="AF58" s="193"/>
      <c r="AG58" s="193"/>
      <c r="AH58" s="193"/>
      <c r="AI58" s="193"/>
      <c r="AJ58" s="193"/>
      <c r="AK58" s="193"/>
      <c r="AL58" s="193"/>
      <c r="AM58" s="193"/>
      <c r="AN58" s="193"/>
      <c r="AO58" s="193"/>
      <c r="AP58" s="193"/>
      <c r="AQ58" s="193"/>
      <c r="AR58" s="193"/>
      <c r="AS58" s="193"/>
      <c r="AT58" s="193"/>
      <c r="AU58" s="193"/>
      <c r="AV58" s="193"/>
      <c r="AW58" s="193"/>
      <c r="AX58" s="193"/>
      <c r="AY58" s="193"/>
      <c r="AZ58" s="193"/>
      <c r="BA58" s="193"/>
      <c r="BB58" s="193"/>
      <c r="BC58" s="193"/>
      <c r="BD58" s="193"/>
      <c r="BE58" s="193"/>
      <c r="BF58" s="193"/>
      <c r="BG58" s="193"/>
      <c r="BH58" s="193"/>
      <c r="BI58" s="193"/>
      <c r="BJ58" s="193"/>
      <c r="BK58" s="193"/>
    </row>
    <row r="59" spans="2:63" x14ac:dyDescent="0.25">
      <c r="B59" s="327"/>
      <c r="C59" s="193"/>
      <c r="D59" s="193"/>
      <c r="E59" s="193"/>
      <c r="F59" s="193"/>
      <c r="G59" s="193"/>
      <c r="H59" s="193"/>
      <c r="I59" s="193"/>
      <c r="J59" s="193"/>
      <c r="K59" s="193"/>
      <c r="L59" s="193"/>
      <c r="M59" s="193"/>
      <c r="N59" s="193"/>
      <c r="O59" s="193"/>
      <c r="P59" s="193"/>
      <c r="Q59" s="193"/>
      <c r="R59" s="193"/>
      <c r="S59" s="193"/>
      <c r="T59" s="193"/>
      <c r="U59" s="193"/>
      <c r="V59" s="193"/>
      <c r="W59" s="193"/>
      <c r="X59" s="193"/>
      <c r="Y59" s="193"/>
      <c r="Z59" s="193"/>
      <c r="AA59" s="193"/>
      <c r="AB59" s="193"/>
      <c r="AC59" s="193"/>
      <c r="AD59" s="193"/>
      <c r="AE59" s="193"/>
      <c r="AF59" s="193"/>
      <c r="AG59" s="193"/>
      <c r="AH59" s="193"/>
      <c r="AI59" s="193"/>
      <c r="AJ59" s="193"/>
      <c r="AK59" s="193"/>
      <c r="AL59" s="193"/>
      <c r="AM59" s="193"/>
      <c r="AN59" s="193"/>
      <c r="AO59" s="193"/>
      <c r="AP59" s="193"/>
      <c r="AQ59" s="193"/>
      <c r="AR59" s="193"/>
      <c r="AS59" s="193"/>
      <c r="AT59" s="193"/>
      <c r="AU59" s="193"/>
      <c r="AV59" s="193"/>
      <c r="AW59" s="193"/>
      <c r="AX59" s="193"/>
      <c r="AY59" s="193"/>
      <c r="AZ59" s="193"/>
      <c r="BA59" s="193"/>
      <c r="BB59" s="193"/>
      <c r="BC59" s="193"/>
      <c r="BD59" s="193"/>
      <c r="BE59" s="193"/>
      <c r="BF59" s="193"/>
      <c r="BG59" s="193"/>
      <c r="BH59" s="193"/>
      <c r="BI59" s="193"/>
      <c r="BJ59" s="193"/>
      <c r="BK59" s="193"/>
    </row>
    <row r="60" spans="2:63" x14ac:dyDescent="0.25">
      <c r="B60" s="327"/>
      <c r="C60" s="193"/>
      <c r="D60" s="193"/>
      <c r="E60" s="193"/>
      <c r="F60" s="193"/>
      <c r="G60" s="193"/>
      <c r="H60" s="193"/>
      <c r="I60" s="193"/>
      <c r="J60" s="193"/>
      <c r="K60" s="193"/>
      <c r="L60" s="193"/>
      <c r="M60" s="193"/>
      <c r="N60" s="193"/>
      <c r="O60" s="193"/>
      <c r="P60" s="193"/>
      <c r="Q60" s="193"/>
      <c r="R60" s="193"/>
      <c r="S60" s="193"/>
      <c r="T60" s="193"/>
      <c r="U60" s="193"/>
      <c r="V60" s="193"/>
      <c r="W60" s="193"/>
      <c r="X60" s="193"/>
      <c r="Y60" s="193"/>
      <c r="Z60" s="193"/>
      <c r="AA60" s="193"/>
      <c r="AB60" s="193"/>
      <c r="AC60" s="193"/>
      <c r="AD60" s="193"/>
      <c r="AE60" s="193"/>
      <c r="AF60" s="193"/>
      <c r="AG60" s="193"/>
      <c r="AH60" s="193"/>
      <c r="AI60" s="193"/>
      <c r="AJ60" s="193"/>
      <c r="AK60" s="193"/>
      <c r="AL60" s="193"/>
      <c r="AM60" s="193"/>
      <c r="AN60" s="193"/>
      <c r="AO60" s="193"/>
      <c r="AP60" s="193"/>
      <c r="AQ60" s="193"/>
      <c r="AR60" s="193"/>
      <c r="AS60" s="193"/>
      <c r="AT60" s="193"/>
      <c r="AU60" s="193"/>
      <c r="AV60" s="193"/>
      <c r="AW60" s="193"/>
      <c r="AX60" s="193"/>
      <c r="AY60" s="193"/>
      <c r="AZ60" s="193"/>
      <c r="BA60" s="193"/>
      <c r="BB60" s="193"/>
      <c r="BC60" s="193"/>
      <c r="BD60" s="193"/>
      <c r="BE60" s="193"/>
      <c r="BF60" s="193"/>
      <c r="BG60" s="193"/>
      <c r="BH60" s="193"/>
      <c r="BI60" s="193"/>
      <c r="BJ60" s="193"/>
      <c r="BK60" s="193"/>
    </row>
    <row r="61" spans="2:63" x14ac:dyDescent="0.25">
      <c r="B61" s="327"/>
      <c r="C61" s="193"/>
      <c r="D61" s="193"/>
      <c r="E61" s="193"/>
      <c r="F61" s="193"/>
      <c r="G61" s="193"/>
      <c r="H61" s="193"/>
      <c r="I61" s="193"/>
      <c r="J61" s="193"/>
      <c r="K61" s="193"/>
      <c r="L61" s="193"/>
      <c r="M61" s="193"/>
      <c r="N61" s="193"/>
      <c r="O61" s="193"/>
      <c r="P61" s="193"/>
      <c r="Q61" s="193"/>
      <c r="R61" s="193"/>
      <c r="S61" s="193"/>
      <c r="T61" s="193"/>
      <c r="U61" s="193"/>
      <c r="V61" s="193"/>
      <c r="W61" s="193"/>
      <c r="X61" s="193"/>
      <c r="Y61" s="193"/>
      <c r="Z61" s="193"/>
      <c r="AA61" s="193"/>
      <c r="AB61" s="193"/>
      <c r="AC61" s="193"/>
      <c r="AD61" s="193"/>
      <c r="AE61" s="193"/>
      <c r="AF61" s="193"/>
      <c r="AG61" s="193"/>
      <c r="AH61" s="193"/>
      <c r="AI61" s="193"/>
      <c r="AJ61" s="193"/>
      <c r="AK61" s="193"/>
      <c r="AL61" s="193"/>
      <c r="AM61" s="193"/>
      <c r="AN61" s="193"/>
      <c r="AO61" s="193"/>
      <c r="AP61" s="193"/>
      <c r="AQ61" s="193"/>
      <c r="AR61" s="193"/>
      <c r="AS61" s="193"/>
      <c r="AT61" s="193"/>
      <c r="AU61" s="193"/>
      <c r="AV61" s="193"/>
      <c r="AW61" s="193"/>
      <c r="AX61" s="193"/>
      <c r="AY61" s="193"/>
      <c r="AZ61" s="193"/>
      <c r="BA61" s="193"/>
      <c r="BB61" s="193"/>
      <c r="BC61" s="193"/>
      <c r="BD61" s="193"/>
      <c r="BE61" s="193"/>
      <c r="BF61" s="193"/>
      <c r="BG61" s="193"/>
      <c r="BH61" s="193"/>
      <c r="BI61" s="193"/>
      <c r="BJ61" s="193"/>
      <c r="BK61" s="193"/>
    </row>
    <row r="62" spans="2:63" x14ac:dyDescent="0.25">
      <c r="B62" s="327"/>
      <c r="C62" s="193"/>
      <c r="D62" s="193"/>
      <c r="E62" s="193"/>
      <c r="F62" s="193"/>
      <c r="G62" s="193"/>
      <c r="H62" s="193"/>
      <c r="I62" s="193"/>
      <c r="J62" s="193"/>
      <c r="K62" s="193"/>
      <c r="L62" s="193"/>
      <c r="M62" s="193"/>
      <c r="N62" s="193"/>
      <c r="O62" s="193"/>
      <c r="P62" s="193"/>
      <c r="Q62" s="193"/>
      <c r="R62" s="193"/>
      <c r="S62" s="193"/>
      <c r="T62" s="193"/>
      <c r="U62" s="193"/>
      <c r="V62" s="193"/>
      <c r="W62" s="193"/>
      <c r="X62" s="193"/>
      <c r="Y62" s="193"/>
      <c r="Z62" s="193"/>
      <c r="AA62" s="193"/>
      <c r="AB62" s="193"/>
      <c r="AC62" s="193"/>
      <c r="AD62" s="193"/>
      <c r="AE62" s="193"/>
      <c r="AF62" s="193"/>
      <c r="AG62" s="193"/>
      <c r="AH62" s="193"/>
      <c r="AI62" s="193"/>
      <c r="AJ62" s="193"/>
      <c r="AK62" s="193"/>
      <c r="AL62" s="193"/>
      <c r="AM62" s="193"/>
      <c r="AN62" s="193"/>
      <c r="AO62" s="193"/>
      <c r="AP62" s="193"/>
      <c r="AQ62" s="193"/>
      <c r="AR62" s="193"/>
      <c r="AS62" s="193"/>
      <c r="AT62" s="193"/>
      <c r="AU62" s="193"/>
      <c r="AV62" s="193"/>
      <c r="AW62" s="193"/>
      <c r="AX62" s="193"/>
      <c r="AY62" s="193"/>
      <c r="AZ62" s="193"/>
      <c r="BA62" s="193"/>
      <c r="BB62" s="193"/>
      <c r="BC62" s="193"/>
      <c r="BD62" s="193"/>
      <c r="BE62" s="193"/>
      <c r="BF62" s="193"/>
      <c r="BG62" s="193"/>
      <c r="BH62" s="193"/>
      <c r="BI62" s="193"/>
      <c r="BJ62" s="193"/>
      <c r="BK62" s="193"/>
    </row>
    <row r="63" spans="2:63" x14ac:dyDescent="0.25">
      <c r="B63" s="327"/>
      <c r="C63" s="193"/>
      <c r="D63" s="193"/>
      <c r="E63" s="193"/>
      <c r="F63" s="193"/>
      <c r="G63" s="193"/>
      <c r="H63" s="193"/>
      <c r="I63" s="193"/>
      <c r="J63" s="193"/>
      <c r="K63" s="193"/>
      <c r="L63" s="193"/>
      <c r="M63" s="193"/>
      <c r="N63" s="193"/>
      <c r="O63" s="193"/>
      <c r="P63" s="193"/>
      <c r="Q63" s="193"/>
      <c r="R63" s="193"/>
      <c r="S63" s="193"/>
      <c r="T63" s="193"/>
      <c r="U63" s="193"/>
      <c r="V63" s="193"/>
      <c r="W63" s="193"/>
      <c r="X63" s="193"/>
      <c r="Y63" s="193"/>
      <c r="Z63" s="193"/>
      <c r="AA63" s="193"/>
      <c r="AB63" s="193"/>
      <c r="AC63" s="193"/>
      <c r="AD63" s="193"/>
      <c r="AE63" s="193"/>
      <c r="AF63" s="193"/>
      <c r="AG63" s="193"/>
      <c r="AH63" s="193"/>
      <c r="AI63" s="193"/>
      <c r="AJ63" s="193"/>
      <c r="AK63" s="193"/>
      <c r="AL63" s="193"/>
      <c r="AM63" s="193"/>
      <c r="AN63" s="193"/>
      <c r="AO63" s="193"/>
      <c r="AP63" s="193"/>
      <c r="AQ63" s="193"/>
      <c r="AR63" s="193"/>
      <c r="AS63" s="193"/>
      <c r="AT63" s="193"/>
      <c r="AU63" s="193"/>
      <c r="AV63" s="193"/>
      <c r="AW63" s="193"/>
      <c r="AX63" s="193"/>
      <c r="AY63" s="193"/>
      <c r="AZ63" s="193"/>
      <c r="BA63" s="193"/>
      <c r="BB63" s="193"/>
      <c r="BC63" s="193"/>
      <c r="BD63" s="193"/>
      <c r="BE63" s="193"/>
      <c r="BF63" s="193"/>
      <c r="BG63" s="193"/>
      <c r="BH63" s="193"/>
      <c r="BI63" s="193"/>
      <c r="BJ63" s="193"/>
      <c r="BK63" s="193"/>
    </row>
    <row r="64" spans="2:63" x14ac:dyDescent="0.25">
      <c r="B64" s="327"/>
      <c r="C64" s="193"/>
      <c r="D64" s="193"/>
      <c r="E64" s="193"/>
      <c r="F64" s="193"/>
      <c r="G64" s="193"/>
      <c r="H64" s="193"/>
      <c r="I64" s="193"/>
      <c r="J64" s="193"/>
      <c r="K64" s="193"/>
      <c r="L64" s="193"/>
      <c r="M64" s="193"/>
      <c r="N64" s="193"/>
      <c r="O64" s="193"/>
      <c r="P64" s="193"/>
      <c r="Q64" s="193"/>
      <c r="R64" s="193"/>
      <c r="S64" s="193"/>
      <c r="T64" s="193"/>
      <c r="U64" s="193"/>
      <c r="V64" s="193"/>
      <c r="W64" s="193"/>
      <c r="X64" s="193"/>
      <c r="Y64" s="193"/>
      <c r="Z64" s="193"/>
      <c r="AA64" s="193"/>
      <c r="AB64" s="193"/>
      <c r="AC64" s="193"/>
      <c r="AD64" s="193"/>
      <c r="AE64" s="193"/>
      <c r="AF64" s="193"/>
      <c r="AG64" s="193"/>
      <c r="AH64" s="193"/>
      <c r="AI64" s="193"/>
      <c r="AJ64" s="193"/>
      <c r="AK64" s="193"/>
      <c r="AL64" s="193"/>
      <c r="AM64" s="193"/>
      <c r="AN64" s="193"/>
      <c r="AO64" s="193"/>
      <c r="AP64" s="193"/>
      <c r="AQ64" s="193"/>
      <c r="AR64" s="193"/>
      <c r="AS64" s="193"/>
      <c r="AT64" s="193"/>
      <c r="AU64" s="193"/>
      <c r="AV64" s="193"/>
      <c r="AW64" s="193"/>
      <c r="AX64" s="193"/>
      <c r="AY64" s="193"/>
      <c r="AZ64" s="193"/>
      <c r="BA64" s="193"/>
      <c r="BB64" s="193"/>
      <c r="BC64" s="193"/>
      <c r="BD64" s="193"/>
      <c r="BE64" s="193"/>
      <c r="BF64" s="193"/>
      <c r="BG64" s="193"/>
      <c r="BH64" s="193"/>
      <c r="BI64" s="193"/>
      <c r="BJ64" s="193"/>
      <c r="BK64" s="193"/>
    </row>
    <row r="65" spans="2:63" x14ac:dyDescent="0.25">
      <c r="B65" s="327"/>
      <c r="C65" s="193"/>
      <c r="D65" s="193"/>
      <c r="E65" s="193"/>
      <c r="F65" s="193"/>
      <c r="G65" s="193"/>
      <c r="H65" s="193"/>
      <c r="I65" s="193"/>
      <c r="J65" s="193"/>
      <c r="K65" s="193"/>
      <c r="L65" s="193"/>
      <c r="M65" s="193"/>
      <c r="N65" s="193"/>
      <c r="O65" s="193"/>
      <c r="P65" s="193"/>
      <c r="Q65" s="193"/>
      <c r="R65" s="193"/>
      <c r="S65" s="193"/>
      <c r="T65" s="193"/>
      <c r="U65" s="193"/>
      <c r="V65" s="193"/>
      <c r="W65" s="193"/>
      <c r="X65" s="193"/>
      <c r="Y65" s="193"/>
      <c r="Z65" s="193"/>
      <c r="AA65" s="193"/>
      <c r="AB65" s="193"/>
      <c r="AC65" s="193"/>
      <c r="AD65" s="193"/>
      <c r="AE65" s="193"/>
      <c r="AF65" s="193"/>
      <c r="AG65" s="193"/>
      <c r="AH65" s="193"/>
      <c r="AI65" s="193"/>
      <c r="AJ65" s="193"/>
      <c r="AK65" s="193"/>
      <c r="AL65" s="193"/>
      <c r="AM65" s="193"/>
      <c r="AN65" s="193"/>
      <c r="AO65" s="193"/>
      <c r="AP65" s="193"/>
      <c r="AQ65" s="193"/>
      <c r="AR65" s="193"/>
      <c r="AS65" s="193"/>
      <c r="AT65" s="193"/>
      <c r="AU65" s="193"/>
      <c r="AV65" s="193"/>
      <c r="AW65" s="193"/>
      <c r="AX65" s="193"/>
      <c r="AY65" s="193"/>
      <c r="AZ65" s="193"/>
      <c r="BA65" s="193"/>
      <c r="BB65" s="193"/>
      <c r="BC65" s="193"/>
      <c r="BD65" s="193"/>
      <c r="BE65" s="193"/>
      <c r="BF65" s="193"/>
      <c r="BG65" s="193"/>
      <c r="BH65" s="193"/>
      <c r="BI65" s="193"/>
      <c r="BJ65" s="193"/>
      <c r="BK65" s="193"/>
    </row>
    <row r="66" spans="2:63" x14ac:dyDescent="0.25">
      <c r="B66" s="327"/>
      <c r="C66" s="193"/>
      <c r="D66" s="193"/>
      <c r="E66" s="193"/>
      <c r="F66" s="193"/>
      <c r="G66" s="193"/>
      <c r="H66" s="193"/>
      <c r="I66" s="193"/>
      <c r="J66" s="193"/>
      <c r="K66" s="193"/>
      <c r="L66" s="193"/>
      <c r="M66" s="193"/>
      <c r="N66" s="193"/>
      <c r="O66" s="193"/>
      <c r="P66" s="193"/>
      <c r="Q66" s="193"/>
      <c r="R66" s="193"/>
      <c r="S66" s="193"/>
      <c r="T66" s="193"/>
      <c r="U66" s="193"/>
      <c r="V66" s="193"/>
      <c r="W66" s="193"/>
      <c r="X66" s="193"/>
      <c r="Y66" s="193"/>
      <c r="Z66" s="193"/>
      <c r="AA66" s="193"/>
      <c r="AB66" s="193"/>
      <c r="AC66" s="193"/>
      <c r="AD66" s="193"/>
      <c r="AE66" s="193"/>
      <c r="AF66" s="193"/>
      <c r="AG66" s="193"/>
      <c r="AH66" s="193"/>
      <c r="AI66" s="193"/>
      <c r="AJ66" s="193"/>
      <c r="AK66" s="193"/>
      <c r="AL66" s="193"/>
      <c r="AM66" s="193"/>
      <c r="AN66" s="193"/>
      <c r="AO66" s="193"/>
      <c r="AP66" s="193"/>
      <c r="AQ66" s="193"/>
      <c r="AR66" s="193"/>
      <c r="AS66" s="193"/>
      <c r="AT66" s="193"/>
      <c r="AU66" s="193"/>
      <c r="AV66" s="193"/>
      <c r="AW66" s="193"/>
      <c r="AX66" s="193"/>
      <c r="AY66" s="193"/>
      <c r="AZ66" s="193"/>
      <c r="BA66" s="193"/>
      <c r="BB66" s="193"/>
      <c r="BC66" s="193"/>
      <c r="BD66" s="193"/>
      <c r="BE66" s="193"/>
      <c r="BF66" s="193"/>
      <c r="BG66" s="193"/>
      <c r="BH66" s="193"/>
      <c r="BI66" s="193"/>
      <c r="BJ66" s="193"/>
      <c r="BK66" s="193"/>
    </row>
    <row r="67" spans="2:63" x14ac:dyDescent="0.25">
      <c r="B67" s="327"/>
      <c r="C67" s="193"/>
      <c r="D67" s="193"/>
      <c r="E67" s="193"/>
      <c r="F67" s="193"/>
      <c r="G67" s="193"/>
      <c r="H67" s="193"/>
      <c r="I67" s="193"/>
      <c r="J67" s="193"/>
      <c r="K67" s="193"/>
      <c r="L67" s="193"/>
      <c r="M67" s="193"/>
      <c r="N67" s="193"/>
      <c r="O67" s="193"/>
      <c r="P67" s="193"/>
      <c r="Q67" s="193"/>
      <c r="R67" s="193"/>
      <c r="S67" s="193"/>
      <c r="T67" s="193"/>
      <c r="U67" s="193"/>
      <c r="V67" s="193"/>
      <c r="W67" s="193"/>
      <c r="X67" s="193"/>
      <c r="Y67" s="193"/>
      <c r="Z67" s="193"/>
      <c r="AA67" s="193"/>
      <c r="AB67" s="193"/>
      <c r="AC67" s="193"/>
      <c r="AD67" s="193"/>
      <c r="AE67" s="193"/>
      <c r="AF67" s="193"/>
      <c r="AG67" s="193"/>
      <c r="AH67" s="193"/>
      <c r="AI67" s="193"/>
      <c r="AJ67" s="193"/>
      <c r="AK67" s="193"/>
      <c r="AL67" s="193"/>
      <c r="AM67" s="193"/>
      <c r="AN67" s="193"/>
      <c r="AO67" s="193"/>
      <c r="AP67" s="193"/>
      <c r="AQ67" s="193"/>
      <c r="AR67" s="193"/>
      <c r="AS67" s="193"/>
      <c r="AT67" s="193"/>
      <c r="AU67" s="193"/>
      <c r="AV67" s="193"/>
      <c r="AW67" s="193"/>
      <c r="AX67" s="193"/>
      <c r="AY67" s="193"/>
      <c r="AZ67" s="193"/>
      <c r="BA67" s="193"/>
      <c r="BB67" s="193"/>
      <c r="BC67" s="193"/>
      <c r="BD67" s="193"/>
      <c r="BE67" s="193"/>
      <c r="BF67" s="193"/>
      <c r="BG67" s="193"/>
      <c r="BH67" s="193"/>
      <c r="BI67" s="193"/>
      <c r="BJ67" s="193"/>
      <c r="BK67" s="193"/>
    </row>
    <row r="68" spans="2:63" x14ac:dyDescent="0.25">
      <c r="B68" s="327"/>
      <c r="C68" s="193"/>
      <c r="D68" s="193"/>
      <c r="E68" s="193"/>
      <c r="F68" s="193"/>
      <c r="G68" s="193"/>
      <c r="H68" s="193"/>
      <c r="I68" s="193"/>
      <c r="J68" s="193"/>
      <c r="K68" s="193"/>
      <c r="L68" s="193"/>
      <c r="M68" s="193"/>
      <c r="N68" s="193"/>
      <c r="O68" s="193"/>
      <c r="P68" s="193"/>
      <c r="Q68" s="193"/>
      <c r="R68" s="193"/>
      <c r="S68" s="193"/>
      <c r="T68" s="193"/>
      <c r="U68" s="193"/>
      <c r="V68" s="193"/>
      <c r="W68" s="193"/>
      <c r="X68" s="193"/>
      <c r="Y68" s="193"/>
      <c r="Z68" s="193"/>
      <c r="AA68" s="193"/>
      <c r="AB68" s="193"/>
      <c r="AC68" s="193"/>
      <c r="AD68" s="193"/>
      <c r="AE68" s="193"/>
      <c r="AF68" s="193"/>
      <c r="AG68" s="193"/>
      <c r="AH68" s="193"/>
      <c r="AI68" s="193"/>
      <c r="AJ68" s="193"/>
      <c r="AK68" s="193"/>
      <c r="AL68" s="193"/>
      <c r="AM68" s="193"/>
      <c r="AN68" s="193"/>
      <c r="AO68" s="193"/>
      <c r="AP68" s="193"/>
      <c r="AQ68" s="193"/>
      <c r="AR68" s="193"/>
      <c r="AS68" s="193"/>
      <c r="AT68" s="193"/>
      <c r="AU68" s="193"/>
      <c r="AV68" s="193"/>
      <c r="AW68" s="193"/>
      <c r="AX68" s="193"/>
      <c r="AY68" s="193"/>
      <c r="AZ68" s="193"/>
      <c r="BA68" s="193"/>
      <c r="BB68" s="193"/>
      <c r="BC68" s="193"/>
      <c r="BD68" s="193"/>
      <c r="BE68" s="193"/>
      <c r="BF68" s="193"/>
      <c r="BG68" s="193"/>
      <c r="BH68" s="193"/>
      <c r="BI68" s="193"/>
      <c r="BJ68" s="193"/>
      <c r="BK68" s="193"/>
    </row>
    <row r="69" spans="2:63" x14ac:dyDescent="0.25">
      <c r="B69" s="327"/>
      <c r="C69" s="193"/>
      <c r="D69" s="193"/>
      <c r="E69" s="193"/>
      <c r="F69" s="193"/>
      <c r="G69" s="193"/>
      <c r="H69" s="193"/>
      <c r="I69" s="193"/>
      <c r="J69" s="193"/>
      <c r="K69" s="193"/>
      <c r="L69" s="193"/>
      <c r="M69" s="193"/>
      <c r="N69" s="193"/>
      <c r="O69" s="193"/>
      <c r="P69" s="193"/>
      <c r="Q69" s="193"/>
      <c r="R69" s="193"/>
      <c r="S69" s="193"/>
      <c r="T69" s="193"/>
      <c r="U69" s="193"/>
      <c r="V69" s="193"/>
      <c r="W69" s="193"/>
      <c r="X69" s="193"/>
      <c r="Y69" s="193"/>
      <c r="Z69" s="193"/>
      <c r="AA69" s="193"/>
      <c r="AB69" s="193"/>
      <c r="AC69" s="193"/>
      <c r="AD69" s="193"/>
      <c r="AE69" s="193"/>
      <c r="AF69" s="193"/>
      <c r="AG69" s="193"/>
      <c r="AH69" s="193"/>
      <c r="AI69" s="193"/>
      <c r="AJ69" s="193"/>
      <c r="AK69" s="193"/>
      <c r="AL69" s="193"/>
      <c r="AM69" s="193"/>
      <c r="AN69" s="193"/>
      <c r="AO69" s="193"/>
      <c r="AP69" s="193"/>
      <c r="AQ69" s="193"/>
      <c r="AR69" s="193"/>
      <c r="AS69" s="193"/>
      <c r="AT69" s="193"/>
      <c r="AU69" s="193"/>
      <c r="AV69" s="193"/>
      <c r="AW69" s="193"/>
      <c r="AX69" s="193"/>
      <c r="AY69" s="193"/>
      <c r="AZ69" s="193"/>
      <c r="BA69" s="193"/>
      <c r="BB69" s="193"/>
      <c r="BC69" s="193"/>
      <c r="BD69" s="193"/>
      <c r="BE69" s="193"/>
      <c r="BF69" s="193"/>
      <c r="BG69" s="193"/>
      <c r="BH69" s="193"/>
      <c r="BI69" s="193"/>
      <c r="BJ69" s="193"/>
      <c r="BK69" s="193"/>
    </row>
    <row r="70" spans="2:63" x14ac:dyDescent="0.25">
      <c r="B70" s="327"/>
      <c r="C70" s="193"/>
      <c r="D70" s="193"/>
      <c r="E70" s="193"/>
      <c r="F70" s="193"/>
      <c r="G70" s="193"/>
      <c r="H70" s="193"/>
      <c r="I70" s="193"/>
      <c r="J70" s="193"/>
      <c r="K70" s="193"/>
      <c r="L70" s="193"/>
      <c r="M70" s="193"/>
      <c r="N70" s="193"/>
      <c r="O70" s="193"/>
      <c r="P70" s="193"/>
      <c r="Q70" s="193"/>
      <c r="R70" s="193"/>
      <c r="S70" s="193"/>
      <c r="T70" s="193"/>
      <c r="U70" s="193"/>
      <c r="V70" s="193"/>
      <c r="W70" s="193"/>
      <c r="X70" s="193"/>
      <c r="Y70" s="193"/>
      <c r="Z70" s="193"/>
      <c r="AA70" s="193"/>
      <c r="AB70" s="193"/>
      <c r="AC70" s="193"/>
      <c r="AD70" s="193"/>
      <c r="AE70" s="193"/>
      <c r="AF70" s="193"/>
      <c r="AG70" s="193"/>
      <c r="AH70" s="193"/>
      <c r="AI70" s="193"/>
      <c r="AJ70" s="193"/>
      <c r="AK70" s="193"/>
      <c r="AL70" s="193"/>
      <c r="AM70" s="193"/>
      <c r="AN70" s="193"/>
      <c r="AO70" s="193"/>
      <c r="AP70" s="193"/>
      <c r="AQ70" s="193"/>
      <c r="AR70" s="193"/>
      <c r="AS70" s="193"/>
      <c r="AT70" s="193"/>
      <c r="AU70" s="193"/>
      <c r="AV70" s="193"/>
      <c r="AW70" s="193"/>
      <c r="AX70" s="193"/>
      <c r="AY70" s="193"/>
      <c r="AZ70" s="193"/>
      <c r="BA70" s="193"/>
      <c r="BB70" s="193"/>
      <c r="BC70" s="193"/>
      <c r="BD70" s="193"/>
      <c r="BE70" s="193"/>
      <c r="BF70" s="193"/>
      <c r="BG70" s="193"/>
      <c r="BH70" s="193"/>
      <c r="BI70" s="193"/>
      <c r="BJ70" s="193"/>
      <c r="BK70" s="193"/>
    </row>
    <row r="71" spans="2:63" x14ac:dyDescent="0.25">
      <c r="B71" s="327"/>
      <c r="C71" s="193"/>
      <c r="D71" s="193"/>
      <c r="E71" s="193"/>
      <c r="F71" s="193"/>
      <c r="G71" s="193"/>
      <c r="H71" s="193"/>
      <c r="I71" s="193"/>
      <c r="J71" s="193"/>
      <c r="K71" s="193"/>
      <c r="L71" s="193"/>
      <c r="M71" s="193"/>
      <c r="N71" s="193"/>
      <c r="O71" s="193"/>
      <c r="P71" s="193"/>
      <c r="Q71" s="193"/>
      <c r="R71" s="193"/>
      <c r="S71" s="193"/>
      <c r="T71" s="193"/>
      <c r="U71" s="193"/>
      <c r="V71" s="193"/>
      <c r="W71" s="193"/>
      <c r="X71" s="193"/>
      <c r="Y71" s="193"/>
      <c r="Z71" s="193"/>
      <c r="AA71" s="193"/>
      <c r="AB71" s="193"/>
      <c r="AC71" s="193"/>
      <c r="AD71" s="193"/>
      <c r="AE71" s="193"/>
      <c r="AF71" s="193"/>
      <c r="AG71" s="193"/>
      <c r="AH71" s="193"/>
      <c r="AI71" s="193"/>
      <c r="AJ71" s="193"/>
      <c r="AK71" s="193"/>
      <c r="AL71" s="193"/>
      <c r="AM71" s="193"/>
      <c r="AN71" s="193"/>
      <c r="AO71" s="193"/>
      <c r="AP71" s="193"/>
      <c r="AQ71" s="193"/>
      <c r="AR71" s="193"/>
      <c r="AS71" s="193"/>
      <c r="AT71" s="193"/>
      <c r="AU71" s="193"/>
      <c r="AV71" s="193"/>
      <c r="AW71" s="193"/>
      <c r="AX71" s="193"/>
      <c r="AY71" s="193"/>
      <c r="AZ71" s="193"/>
      <c r="BA71" s="193"/>
      <c r="BB71" s="193"/>
      <c r="BC71" s="193"/>
      <c r="BD71" s="193"/>
      <c r="BE71" s="193"/>
      <c r="BF71" s="193"/>
      <c r="BG71" s="193"/>
      <c r="BH71" s="193"/>
      <c r="BI71" s="193"/>
      <c r="BJ71" s="193"/>
      <c r="BK71" s="193"/>
    </row>
    <row r="72" spans="2:63" x14ac:dyDescent="0.25">
      <c r="B72" s="327"/>
      <c r="C72" s="193"/>
      <c r="D72" s="193"/>
      <c r="E72" s="193"/>
      <c r="F72" s="193"/>
      <c r="G72" s="193"/>
      <c r="H72" s="193"/>
      <c r="I72" s="193"/>
      <c r="J72" s="193"/>
      <c r="K72" s="193"/>
      <c r="L72" s="193"/>
      <c r="M72" s="193"/>
      <c r="N72" s="193"/>
      <c r="O72" s="193"/>
      <c r="P72" s="193"/>
      <c r="Q72" s="193"/>
      <c r="R72" s="193"/>
      <c r="S72" s="193"/>
      <c r="T72" s="193"/>
      <c r="U72" s="193"/>
      <c r="V72" s="193"/>
      <c r="W72" s="193"/>
      <c r="X72" s="193"/>
      <c r="Y72" s="193"/>
      <c r="Z72" s="193"/>
      <c r="AA72" s="193"/>
      <c r="AB72" s="193"/>
      <c r="AC72" s="193"/>
      <c r="AD72" s="193"/>
      <c r="AE72" s="193"/>
      <c r="AF72" s="193"/>
      <c r="AG72" s="193"/>
      <c r="AH72" s="193"/>
      <c r="AI72" s="193"/>
      <c r="AJ72" s="193"/>
      <c r="AK72" s="193"/>
      <c r="AL72" s="193"/>
      <c r="AM72" s="193"/>
      <c r="AN72" s="193"/>
      <c r="AO72" s="193"/>
      <c r="AP72" s="193"/>
      <c r="AQ72" s="193"/>
      <c r="AR72" s="193"/>
      <c r="AS72" s="193"/>
      <c r="AT72" s="193"/>
      <c r="AU72" s="193"/>
      <c r="AV72" s="193"/>
      <c r="AW72" s="193"/>
      <c r="AX72" s="193"/>
      <c r="AY72" s="193"/>
      <c r="AZ72" s="193"/>
      <c r="BA72" s="193"/>
      <c r="BB72" s="193"/>
      <c r="BC72" s="193"/>
      <c r="BD72" s="193"/>
      <c r="BE72" s="193"/>
      <c r="BF72" s="193"/>
      <c r="BG72" s="193"/>
      <c r="BH72" s="193"/>
      <c r="BI72" s="193"/>
      <c r="BJ72" s="193"/>
      <c r="BK72" s="193"/>
    </row>
    <row r="73" spans="2:63" x14ac:dyDescent="0.25">
      <c r="B73" s="327"/>
      <c r="C73" s="193"/>
      <c r="D73" s="193"/>
      <c r="E73" s="193"/>
      <c r="F73" s="193"/>
      <c r="G73" s="193"/>
      <c r="H73" s="193"/>
      <c r="I73" s="193"/>
      <c r="J73" s="193"/>
      <c r="K73" s="193"/>
      <c r="L73" s="193"/>
      <c r="M73" s="193"/>
      <c r="N73" s="193"/>
      <c r="O73" s="193"/>
      <c r="P73" s="193"/>
      <c r="Q73" s="193"/>
      <c r="R73" s="193"/>
      <c r="S73" s="193"/>
      <c r="T73" s="193"/>
      <c r="U73" s="193"/>
      <c r="V73" s="193"/>
      <c r="W73" s="193"/>
      <c r="X73" s="193"/>
      <c r="Y73" s="193"/>
      <c r="Z73" s="193"/>
      <c r="AA73" s="193"/>
      <c r="AB73" s="193"/>
      <c r="AC73" s="193"/>
      <c r="AD73" s="193"/>
      <c r="AE73" s="193"/>
      <c r="AF73" s="193"/>
      <c r="AG73" s="193"/>
      <c r="AH73" s="193"/>
      <c r="AI73" s="193"/>
      <c r="AJ73" s="193"/>
      <c r="AK73" s="193"/>
      <c r="AL73" s="193"/>
      <c r="AM73" s="193"/>
      <c r="AN73" s="193"/>
      <c r="AO73" s="193"/>
      <c r="AP73" s="193"/>
      <c r="AQ73" s="193"/>
      <c r="AR73" s="193"/>
      <c r="AS73" s="193"/>
      <c r="AT73" s="193"/>
      <c r="AU73" s="193"/>
      <c r="AV73" s="193"/>
      <c r="AW73" s="193"/>
      <c r="AX73" s="193"/>
      <c r="AY73" s="193"/>
      <c r="AZ73" s="193"/>
      <c r="BA73" s="193"/>
      <c r="BB73" s="193"/>
      <c r="BC73" s="193"/>
      <c r="BD73" s="193"/>
      <c r="BE73" s="193"/>
      <c r="BF73" s="193"/>
      <c r="BG73" s="193"/>
      <c r="BH73" s="193"/>
      <c r="BI73" s="193"/>
      <c r="BJ73" s="193"/>
      <c r="BK73" s="193"/>
    </row>
    <row r="74" spans="2:63" x14ac:dyDescent="0.25">
      <c r="B74" s="327"/>
      <c r="C74" s="193"/>
      <c r="D74" s="193"/>
      <c r="E74" s="193"/>
      <c r="F74" s="193"/>
      <c r="G74" s="193"/>
      <c r="H74" s="193"/>
      <c r="I74" s="193"/>
      <c r="J74" s="193"/>
      <c r="K74" s="193"/>
      <c r="L74" s="193"/>
      <c r="M74" s="193"/>
      <c r="N74" s="193"/>
      <c r="O74" s="193"/>
      <c r="P74" s="193"/>
      <c r="Q74" s="193"/>
      <c r="R74" s="193"/>
      <c r="S74" s="193"/>
      <c r="T74" s="193"/>
      <c r="U74" s="193"/>
      <c r="V74" s="193"/>
      <c r="W74" s="193"/>
      <c r="X74" s="193"/>
      <c r="Y74" s="193"/>
      <c r="Z74" s="193"/>
      <c r="AA74" s="193"/>
      <c r="AB74" s="193"/>
      <c r="AC74" s="193"/>
      <c r="AD74" s="193"/>
      <c r="AE74" s="193"/>
      <c r="AF74" s="193"/>
      <c r="AG74" s="193"/>
      <c r="AH74" s="193"/>
      <c r="AI74" s="193"/>
      <c r="AJ74" s="193"/>
      <c r="AK74" s="193"/>
      <c r="AL74" s="193"/>
      <c r="AM74" s="193"/>
      <c r="AN74" s="193"/>
      <c r="AO74" s="193"/>
      <c r="AP74" s="193"/>
      <c r="AQ74" s="193"/>
      <c r="AR74" s="193"/>
      <c r="AS74" s="193"/>
      <c r="AT74" s="193"/>
      <c r="AU74" s="193"/>
      <c r="AV74" s="193"/>
      <c r="AW74" s="193"/>
      <c r="AX74" s="193"/>
      <c r="AY74" s="193"/>
      <c r="AZ74" s="193"/>
      <c r="BA74" s="193"/>
      <c r="BB74" s="193"/>
      <c r="BC74" s="193"/>
      <c r="BD74" s="193"/>
      <c r="BE74" s="193"/>
      <c r="BF74" s="193"/>
      <c r="BG74" s="193"/>
      <c r="BH74" s="193"/>
      <c r="BI74" s="193"/>
      <c r="BJ74" s="193"/>
      <c r="BK74" s="193"/>
    </row>
    <row r="75" spans="2:63" x14ac:dyDescent="0.25">
      <c r="B75" s="327"/>
      <c r="C75" s="193"/>
      <c r="D75" s="193"/>
      <c r="E75" s="193"/>
      <c r="F75" s="193"/>
      <c r="G75" s="193"/>
      <c r="H75" s="193"/>
      <c r="I75" s="193"/>
      <c r="J75" s="193"/>
      <c r="K75" s="193"/>
      <c r="L75" s="193"/>
      <c r="M75" s="193"/>
      <c r="N75" s="193"/>
      <c r="O75" s="193"/>
      <c r="P75" s="193"/>
      <c r="Q75" s="193"/>
      <c r="R75" s="193"/>
      <c r="S75" s="193"/>
      <c r="T75" s="193"/>
      <c r="U75" s="193"/>
      <c r="V75" s="193"/>
      <c r="W75" s="193"/>
      <c r="X75" s="193"/>
      <c r="Y75" s="193"/>
      <c r="Z75" s="193"/>
      <c r="AA75" s="193"/>
      <c r="AB75" s="193"/>
      <c r="AC75" s="193"/>
      <c r="AD75" s="193"/>
      <c r="AE75" s="193"/>
      <c r="AF75" s="193"/>
      <c r="AG75" s="193"/>
      <c r="AH75" s="193"/>
      <c r="AI75" s="193"/>
      <c r="AJ75" s="193"/>
      <c r="AK75" s="193"/>
      <c r="AL75" s="193"/>
      <c r="AM75" s="193"/>
      <c r="AN75" s="193"/>
      <c r="AO75" s="193"/>
      <c r="AP75" s="193"/>
      <c r="AQ75" s="193"/>
      <c r="AR75" s="193"/>
      <c r="AS75" s="193"/>
      <c r="AT75" s="193"/>
      <c r="AU75" s="193"/>
      <c r="AV75" s="193"/>
      <c r="AW75" s="193"/>
      <c r="AX75" s="193"/>
      <c r="AY75" s="193"/>
      <c r="AZ75" s="193"/>
      <c r="BA75" s="193"/>
      <c r="BB75" s="193"/>
      <c r="BC75" s="193"/>
      <c r="BD75" s="193"/>
      <c r="BE75" s="193"/>
      <c r="BF75" s="193"/>
      <c r="BG75" s="193"/>
      <c r="BH75" s="193"/>
      <c r="BI75" s="193"/>
      <c r="BJ75" s="193"/>
      <c r="BK75" s="193"/>
    </row>
    <row r="76" spans="2:63" x14ac:dyDescent="0.25">
      <c r="B76" s="327"/>
      <c r="C76" s="193"/>
      <c r="D76" s="193"/>
      <c r="E76" s="193"/>
      <c r="F76" s="193"/>
      <c r="G76" s="193"/>
      <c r="H76" s="193"/>
      <c r="I76" s="193"/>
      <c r="J76" s="193"/>
      <c r="K76" s="193"/>
      <c r="L76" s="193"/>
      <c r="M76" s="193"/>
      <c r="N76" s="193"/>
      <c r="O76" s="193"/>
      <c r="P76" s="193"/>
      <c r="Q76" s="193"/>
      <c r="R76" s="193"/>
      <c r="S76" s="193"/>
      <c r="T76" s="193"/>
      <c r="U76" s="193"/>
      <c r="V76" s="193"/>
      <c r="W76" s="193"/>
      <c r="X76" s="193"/>
      <c r="Y76" s="193"/>
      <c r="Z76" s="193"/>
      <c r="AA76" s="193"/>
      <c r="AB76" s="193"/>
      <c r="AC76" s="193"/>
      <c r="AD76" s="193"/>
      <c r="AE76" s="193"/>
      <c r="AF76" s="193"/>
      <c r="AG76" s="193"/>
      <c r="AH76" s="193"/>
      <c r="AI76" s="193"/>
      <c r="AJ76" s="193"/>
      <c r="AK76" s="193"/>
      <c r="AL76" s="193"/>
      <c r="AM76" s="193"/>
      <c r="AN76" s="193"/>
      <c r="AO76" s="193"/>
      <c r="AP76" s="193"/>
      <c r="AQ76" s="193"/>
      <c r="AR76" s="193"/>
      <c r="AS76" s="193"/>
      <c r="AT76" s="193"/>
      <c r="AU76" s="193"/>
      <c r="AV76" s="193"/>
      <c r="AW76" s="193"/>
      <c r="AX76" s="193"/>
      <c r="AY76" s="193"/>
      <c r="AZ76" s="193"/>
      <c r="BA76" s="193"/>
      <c r="BB76" s="193"/>
      <c r="BC76" s="193"/>
      <c r="BD76" s="193"/>
      <c r="BE76" s="193"/>
      <c r="BF76" s="193"/>
      <c r="BG76" s="193"/>
      <c r="BH76" s="193"/>
      <c r="BI76" s="193"/>
      <c r="BJ76" s="193"/>
      <c r="BK76" s="193"/>
    </row>
  </sheetData>
  <sheetProtection algorithmName="SHA-512" hashValue="Frdrp9pyuEsNfQDbcpLXHN+SIgithrlXwCi7cIkgj0Ok9u+CJVZ6VA8pMlKTKGvdNN0NT1BSQKWgxlV1kpS/vg==" saltValue="XxwwKQ/ST20h3xy35t6WCA==" spinCount="100000" sheet="1" objects="1" scenarios="1" selectLockedCells="1"/>
  <phoneticPr fontId="13" type="noConversion"/>
  <conditionalFormatting sqref="N29:N30 N15:Q19 N37:Q39 N25:Q27">
    <cfRule type="expression" dxfId="9" priority="4">
      <formula>N15&lt;0</formula>
    </cfRule>
  </conditionalFormatting>
  <conditionalFormatting sqref="N29:N30 N15:Q19 N37:Q39 N25:Q27">
    <cfRule type="expression" dxfId="8" priority="3">
      <formula>"L30&lt;0"</formula>
    </cfRule>
  </conditionalFormatting>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0C9EFA-5092-4103-B343-10228A7F0C18}">
  <dimension ref="B1:AL33"/>
  <sheetViews>
    <sheetView workbookViewId="0">
      <selection activeCell="H16" sqref="H16"/>
    </sheetView>
  </sheetViews>
  <sheetFormatPr baseColWidth="10" defaultColWidth="8.83203125" defaultRowHeight="15" x14ac:dyDescent="0.2"/>
  <cols>
    <col min="3" max="3" width="2.33203125" customWidth="1"/>
    <col min="4" max="4" width="47.6640625" customWidth="1"/>
    <col min="5" max="5" width="15.33203125" style="34" customWidth="1"/>
    <col min="6" max="6" width="12.83203125" customWidth="1"/>
    <col min="7" max="7" width="12.5" customWidth="1"/>
    <col min="8" max="8" width="11.83203125" customWidth="1"/>
    <col min="9" max="9" width="9.5" style="40" customWidth="1"/>
    <col min="13" max="13" width="27.33203125" customWidth="1"/>
    <col min="22" max="22" width="11.1640625" customWidth="1"/>
    <col min="23" max="23" width="24.6640625" customWidth="1"/>
    <col min="34" max="34" width="24.33203125" customWidth="1"/>
  </cols>
  <sheetData>
    <row r="1" spans="2:38" ht="26" x14ac:dyDescent="0.3">
      <c r="D1" s="151" t="s">
        <v>128</v>
      </c>
      <c r="E1" s="33"/>
      <c r="F1" s="24"/>
      <c r="G1" s="5"/>
      <c r="H1" s="5"/>
      <c r="I1" s="21"/>
      <c r="J1" s="21"/>
      <c r="K1" s="21"/>
    </row>
    <row r="2" spans="2:38" ht="26" x14ac:dyDescent="0.3">
      <c r="D2" s="151"/>
      <c r="E2" s="43"/>
      <c r="F2" s="272"/>
      <c r="G2" s="42"/>
      <c r="H2" s="42"/>
      <c r="I2" s="21"/>
      <c r="J2" s="21"/>
      <c r="K2" s="21"/>
    </row>
    <row r="3" spans="2:38" ht="16" x14ac:dyDescent="0.2">
      <c r="D3" s="131" t="s">
        <v>146</v>
      </c>
      <c r="E3" s="16"/>
      <c r="F3" s="25"/>
      <c r="G3" s="8"/>
      <c r="H3" s="8"/>
      <c r="I3" s="132"/>
      <c r="J3" s="131" t="s">
        <v>0</v>
      </c>
      <c r="S3" s="131" t="s">
        <v>4</v>
      </c>
      <c r="AD3" s="131" t="s">
        <v>5</v>
      </c>
    </row>
    <row r="4" spans="2:38" ht="51" x14ac:dyDescent="0.2">
      <c r="B4" s="32" t="s">
        <v>41</v>
      </c>
      <c r="C4" s="26"/>
      <c r="D4" s="26" t="s">
        <v>16</v>
      </c>
      <c r="E4" s="27" t="s">
        <v>17</v>
      </c>
      <c r="F4" s="26" t="s">
        <v>18</v>
      </c>
      <c r="G4" s="27" t="s">
        <v>40</v>
      </c>
      <c r="H4" s="27" t="s">
        <v>51</v>
      </c>
      <c r="I4" s="126"/>
      <c r="J4" s="133" t="s">
        <v>148</v>
      </c>
      <c r="K4" s="133" t="s">
        <v>150</v>
      </c>
      <c r="L4" s="133" t="s">
        <v>151</v>
      </c>
      <c r="M4" s="26" t="s">
        <v>16</v>
      </c>
      <c r="N4" s="27" t="s">
        <v>17</v>
      </c>
      <c r="O4" s="26" t="s">
        <v>18</v>
      </c>
      <c r="P4" s="27" t="s">
        <v>40</v>
      </c>
      <c r="Q4" s="27" t="s">
        <v>51</v>
      </c>
      <c r="S4" s="133" t="s">
        <v>154</v>
      </c>
      <c r="T4" s="133" t="s">
        <v>60</v>
      </c>
      <c r="U4" s="133" t="s">
        <v>150</v>
      </c>
      <c r="V4" s="133" t="s">
        <v>151</v>
      </c>
      <c r="W4" s="26" t="s">
        <v>16</v>
      </c>
      <c r="X4" s="27" t="s">
        <v>17</v>
      </c>
      <c r="Y4" s="26" t="s">
        <v>18</v>
      </c>
      <c r="Z4" s="27" t="s">
        <v>40</v>
      </c>
      <c r="AA4" s="27" t="s">
        <v>51</v>
      </c>
      <c r="AD4" s="133" t="s">
        <v>154</v>
      </c>
      <c r="AE4" s="133" t="s">
        <v>156</v>
      </c>
      <c r="AF4" s="133" t="s">
        <v>150</v>
      </c>
      <c r="AG4" s="133" t="s">
        <v>151</v>
      </c>
      <c r="AH4" s="26" t="s">
        <v>16</v>
      </c>
      <c r="AI4" s="27" t="s">
        <v>17</v>
      </c>
      <c r="AJ4" s="26" t="s">
        <v>18</v>
      </c>
      <c r="AK4" s="27" t="s">
        <v>40</v>
      </c>
      <c r="AL4" s="27" t="s">
        <v>51</v>
      </c>
    </row>
    <row r="5" spans="2:38" ht="16" x14ac:dyDescent="0.2">
      <c r="B5" s="28">
        <v>0</v>
      </c>
      <c r="C5" s="28"/>
      <c r="D5" s="28" t="s">
        <v>59</v>
      </c>
      <c r="E5" s="28"/>
      <c r="F5" s="28"/>
      <c r="G5" s="28"/>
      <c r="H5" s="28"/>
      <c r="I5" s="132"/>
      <c r="J5" s="22"/>
      <c r="K5" s="21">
        <f t="shared" ref="K5:K8" si="0">IF(COUNTIF($J$6:$J$20,B5)&gt;=1,"",ROW())</f>
        <v>5</v>
      </c>
      <c r="L5" s="28">
        <v>0</v>
      </c>
      <c r="M5" s="28" t="s">
        <v>59</v>
      </c>
      <c r="O5">
        <f t="shared" ref="O5:O8" si="1">IF($K5="","",F5)</f>
        <v>0</v>
      </c>
      <c r="P5">
        <f t="shared" ref="P5:P8" si="2">IF($K5="","",G5)</f>
        <v>0</v>
      </c>
      <c r="Q5">
        <f t="shared" ref="Q5:Q8" si="3">IF($K5="","",H5)</f>
        <v>0</v>
      </c>
      <c r="S5" s="28">
        <v>0</v>
      </c>
      <c r="T5" s="28"/>
      <c r="U5" s="28">
        <v>0</v>
      </c>
      <c r="V5" s="28"/>
      <c r="W5" s="28" t="s">
        <v>59</v>
      </c>
      <c r="Y5">
        <f>IF($K5="","",N5)</f>
        <v>0</v>
      </c>
      <c r="Z5">
        <f>IF($K5="","",O5)</f>
        <v>0</v>
      </c>
      <c r="AA5">
        <v>0</v>
      </c>
      <c r="AD5" s="28">
        <v>0</v>
      </c>
      <c r="AE5" s="28"/>
      <c r="AF5" s="28">
        <v>0</v>
      </c>
      <c r="AG5" s="28"/>
      <c r="AH5" s="28" t="s">
        <v>59</v>
      </c>
      <c r="AJ5">
        <f>IF($K5="","",X5)</f>
        <v>0</v>
      </c>
      <c r="AK5">
        <f>IF($K5="","",Y5)</f>
        <v>0</v>
      </c>
      <c r="AL5" t="e">
        <f>IF($K5="","",#REF!)</f>
        <v>#REF!</v>
      </c>
    </row>
    <row r="6" spans="2:38" x14ac:dyDescent="0.2">
      <c r="B6" s="28">
        <f>'Energy Data'!B69</f>
        <v>1</v>
      </c>
      <c r="C6" s="28"/>
      <c r="D6" s="28" t="str">
        <f>'Energy Data'!C69</f>
        <v>Implement standby on desktop computers</v>
      </c>
      <c r="E6" s="28" t="str">
        <f>'Energy Data'!D69</f>
        <v>Floor 1</v>
      </c>
      <c r="F6" s="29">
        <f>'Energy Data'!G69</f>
        <v>28</v>
      </c>
      <c r="G6" s="30">
        <f>-'Energy Data'!H69</f>
        <v>0</v>
      </c>
      <c r="H6" s="31">
        <f>'Energy Data'!I69</f>
        <v>-230</v>
      </c>
      <c r="I6" s="15"/>
      <c r="J6" s="21" t="str">
        <f>Month1!E19</f>
        <v/>
      </c>
      <c r="K6" s="21">
        <f t="shared" si="0"/>
        <v>6</v>
      </c>
      <c r="L6">
        <f t="shared" ref="L6:L20" si="4">IF($K6="","",B6)</f>
        <v>1</v>
      </c>
      <c r="M6" t="str">
        <f t="shared" ref="M6:M20" si="5">IF($K6="","",D6)</f>
        <v>Implement standby on desktop computers</v>
      </c>
      <c r="N6" t="str">
        <f t="shared" ref="N6:N8" si="6">IF($K6="","",E6)</f>
        <v>Floor 1</v>
      </c>
      <c r="O6">
        <f t="shared" si="1"/>
        <v>28</v>
      </c>
      <c r="P6">
        <f t="shared" si="2"/>
        <v>0</v>
      </c>
      <c r="Q6">
        <f t="shared" si="3"/>
        <v>-230</v>
      </c>
      <c r="S6" cm="1">
        <f t="array" ref="S6">IF(ROW(B6)-ROW(B$6)+1&gt;COUNT(K$6:K$20),"",
INDEX(B:B,SMALL(K$6:K$20,1+ROW(B6)-ROW(B$6))))</f>
        <v>1</v>
      </c>
      <c r="T6" t="str">
        <f>Month2!E20</f>
        <v/>
      </c>
      <c r="U6" s="21">
        <f t="shared" ref="U6:U8" si="7">IF(COUNTIF($T$6:$T$20,S6)&gt;=1,"",ROW())</f>
        <v>6</v>
      </c>
      <c r="V6">
        <f>IF($U6="","",S6)</f>
        <v>1</v>
      </c>
      <c r="W6" t="str">
        <f t="shared" ref="W6:W8" si="8">IF(U6="","",VLOOKUP($S6,ActionsMaster,3))</f>
        <v>Implement standby on desktop computers</v>
      </c>
      <c r="X6" t="str">
        <f t="shared" ref="X6:X8" si="9">IF(W6="","",VLOOKUP($S6,ActionsMaster,4))</f>
        <v>Floor 1</v>
      </c>
      <c r="Y6">
        <f t="shared" ref="Y6:Y8" si="10">IF(X6="","",VLOOKUP($S6,ActionsMaster,5))</f>
        <v>28</v>
      </c>
      <c r="Z6">
        <f t="shared" ref="Z6:Z8" si="11">IF(Y6="","",VLOOKUP($S6,ActionsMaster,6))</f>
        <v>0</v>
      </c>
      <c r="AA6">
        <f t="shared" ref="AA6:AA8" si="12">IF(Z6="","",VLOOKUP($S6,ActionsMaster,7))</f>
        <v>-230</v>
      </c>
      <c r="AD6" cm="1">
        <f t="array" ref="AD6">IF(ROW(S6)-ROW(S$6)+1&gt;COUNT(U$6:U$19),"",
INDEX(S:S,SMALL(U$6:U$19,1+ROW(S6)-ROW(S$6))))</f>
        <v>1</v>
      </c>
      <c r="AE6" t="str">
        <f>Month3!E19</f>
        <v/>
      </c>
      <c r="AF6" s="21">
        <f t="shared" ref="AF6:AF8" si="13">IF(COUNTIF($AE$6:$AE$20,AD6)&gt;=1,"",ROW())</f>
        <v>6</v>
      </c>
      <c r="AG6">
        <f>IF($AF6="","",AD6)</f>
        <v>1</v>
      </c>
      <c r="AH6" t="str">
        <f t="shared" ref="AH6:AH20" si="14">IF(AG6="","",VLOOKUP($AG6,ActionsMaster,3))</f>
        <v>Implement standby on desktop computers</v>
      </c>
      <c r="AI6" t="str">
        <f t="shared" ref="AI6:AI20" si="15">IF(AH6="","",VLOOKUP($AG6,ActionsMaster,4))</f>
        <v>Floor 1</v>
      </c>
      <c r="AJ6">
        <f t="shared" ref="AJ6:AJ20" si="16">IF(AI6="","",VLOOKUP($AG6,ActionsMaster,5))</f>
        <v>28</v>
      </c>
      <c r="AK6">
        <f t="shared" ref="AK6:AK20" si="17">IF(AJ6="","",VLOOKUP($AG6,ActionsMaster,6))</f>
        <v>0</v>
      </c>
      <c r="AL6">
        <f t="shared" ref="AL6:AL8" si="18">IF(AK6="","",VLOOKUP($S6,ActionsMaster,7))</f>
        <v>-230</v>
      </c>
    </row>
    <row r="7" spans="2:38" x14ac:dyDescent="0.2">
      <c r="B7" s="28">
        <f>'Energy Data'!B70</f>
        <v>2</v>
      </c>
      <c r="C7" s="28"/>
      <c r="D7" s="28" t="str">
        <f>'Energy Data'!C70</f>
        <v>Remove dishwasher and wash dishes by hand</v>
      </c>
      <c r="E7" s="28" t="str">
        <f>'Energy Data'!D70</f>
        <v>Floor 1</v>
      </c>
      <c r="F7" s="29">
        <f>'Energy Data'!G70</f>
        <v>1</v>
      </c>
      <c r="G7" s="30">
        <f>-'Energy Data'!H70</f>
        <v>0</v>
      </c>
      <c r="H7" s="31">
        <f>'Energy Data'!I70</f>
        <v>1.56</v>
      </c>
      <c r="I7" s="15"/>
      <c r="J7" s="21" t="str">
        <f>Month1!E22</f>
        <v/>
      </c>
      <c r="K7" s="21">
        <f t="shared" si="0"/>
        <v>7</v>
      </c>
      <c r="L7">
        <f t="shared" si="4"/>
        <v>2</v>
      </c>
      <c r="M7" t="str">
        <f t="shared" si="5"/>
        <v>Remove dishwasher and wash dishes by hand</v>
      </c>
      <c r="N7" t="str">
        <f t="shared" si="6"/>
        <v>Floor 1</v>
      </c>
      <c r="O7">
        <f t="shared" si="1"/>
        <v>1</v>
      </c>
      <c r="P7">
        <f t="shared" si="2"/>
        <v>0</v>
      </c>
      <c r="Q7">
        <f t="shared" si="3"/>
        <v>1.56</v>
      </c>
      <c r="S7" cm="1">
        <f t="array" ref="S7">IF(ROW(B7)-ROW(B$6)+1&gt;COUNT(K$6:K$20),"",
INDEX(B:B,SMALL(K$6:K$20,1+ROW(B7)-ROW(B$6))))</f>
        <v>2</v>
      </c>
      <c r="T7" t="str">
        <f>Month2!E23</f>
        <v/>
      </c>
      <c r="U7" s="21">
        <f t="shared" si="7"/>
        <v>7</v>
      </c>
      <c r="V7">
        <f t="shared" ref="V7:V20" si="19">IF($U7="","",S7)</f>
        <v>2</v>
      </c>
      <c r="W7" t="str">
        <f t="shared" si="8"/>
        <v>Remove dishwasher and wash dishes by hand</v>
      </c>
      <c r="X7" t="str">
        <f t="shared" si="9"/>
        <v>Floor 1</v>
      </c>
      <c r="Y7">
        <f t="shared" si="10"/>
        <v>1</v>
      </c>
      <c r="Z7">
        <f t="shared" si="11"/>
        <v>0</v>
      </c>
      <c r="AA7">
        <f t="shared" si="12"/>
        <v>1.56</v>
      </c>
      <c r="AD7" cm="1">
        <f t="array" ref="AD7">IF(ROW(S7)-ROW(S$6)+1&gt;COUNT(U$6:U$19),"",
INDEX(S:S,SMALL(U$6:U$19,1+ROW(S7)-ROW(S$6))))</f>
        <v>2</v>
      </c>
      <c r="AE7" t="str">
        <f>Month3!E22</f>
        <v/>
      </c>
      <c r="AF7" s="21">
        <f t="shared" si="13"/>
        <v>7</v>
      </c>
      <c r="AG7">
        <f t="shared" ref="AG7:AG8" si="20">IF($AF7="","",AD7)</f>
        <v>2</v>
      </c>
      <c r="AH7" t="str">
        <f t="shared" si="14"/>
        <v>Remove dishwasher and wash dishes by hand</v>
      </c>
      <c r="AI7" t="str">
        <f t="shared" si="15"/>
        <v>Floor 1</v>
      </c>
      <c r="AJ7">
        <f t="shared" si="16"/>
        <v>1</v>
      </c>
      <c r="AK7">
        <f t="shared" si="17"/>
        <v>0</v>
      </c>
      <c r="AL7">
        <f t="shared" si="18"/>
        <v>1.56</v>
      </c>
    </row>
    <row r="8" spans="2:38" x14ac:dyDescent="0.2">
      <c r="B8" s="28">
        <f>'Energy Data'!B71</f>
        <v>3</v>
      </c>
      <c r="C8" s="28"/>
      <c r="D8" s="28" t="str">
        <f>'Energy Data'!C71</f>
        <v>Remove Electric fan heaters</v>
      </c>
      <c r="E8" s="28" t="str">
        <f>'Energy Data'!D71</f>
        <v>Floor 1</v>
      </c>
      <c r="F8" s="29">
        <f>'Energy Data'!G71</f>
        <v>4</v>
      </c>
      <c r="G8" s="30">
        <f>-'Energy Data'!H71</f>
        <v>0</v>
      </c>
      <c r="H8" s="31">
        <f>'Energy Data'!I71</f>
        <v>-288</v>
      </c>
      <c r="I8" s="15"/>
      <c r="J8" s="21"/>
      <c r="K8" s="21">
        <f t="shared" si="0"/>
        <v>8</v>
      </c>
      <c r="L8">
        <f t="shared" si="4"/>
        <v>3</v>
      </c>
      <c r="M8" t="str">
        <f t="shared" si="5"/>
        <v>Remove Electric fan heaters</v>
      </c>
      <c r="N8" t="str">
        <f t="shared" si="6"/>
        <v>Floor 1</v>
      </c>
      <c r="O8">
        <f t="shared" si="1"/>
        <v>4</v>
      </c>
      <c r="P8">
        <f t="shared" si="2"/>
        <v>0</v>
      </c>
      <c r="Q8">
        <f t="shared" si="3"/>
        <v>-288</v>
      </c>
      <c r="S8" cm="1">
        <f t="array" ref="S8">IF(ROW(B8)-ROW(B$6)+1&gt;COUNT(K$6:K$20),"",
INDEX(B:B,SMALL(K$6:K$20,1+ROW(B8)-ROW(B$6))))</f>
        <v>3</v>
      </c>
      <c r="T8" t="str">
        <f>Month2!E26</f>
        <v/>
      </c>
      <c r="U8" s="21">
        <f t="shared" si="7"/>
        <v>8</v>
      </c>
      <c r="V8">
        <f t="shared" si="19"/>
        <v>3</v>
      </c>
      <c r="W8" t="str">
        <f t="shared" si="8"/>
        <v>Remove Electric fan heaters</v>
      </c>
      <c r="X8" t="str">
        <f t="shared" si="9"/>
        <v>Floor 1</v>
      </c>
      <c r="Y8">
        <f t="shared" si="10"/>
        <v>4</v>
      </c>
      <c r="Z8">
        <f t="shared" si="11"/>
        <v>0</v>
      </c>
      <c r="AA8">
        <f t="shared" si="12"/>
        <v>-288</v>
      </c>
      <c r="AD8" cm="1">
        <f t="array" ref="AD8">IF(ROW(S8)-ROW(S$6)+1&gt;COUNT(U$6:U$19),"",
INDEX(S:S,SMALL(U$6:U$19,1+ROW(S8)-ROW(S$6))))</f>
        <v>3</v>
      </c>
      <c r="AE8" t="str">
        <f>Month3!E25</f>
        <v/>
      </c>
      <c r="AF8" s="21">
        <f t="shared" si="13"/>
        <v>8</v>
      </c>
      <c r="AG8">
        <f t="shared" si="20"/>
        <v>3</v>
      </c>
      <c r="AH8" t="str">
        <f t="shared" si="14"/>
        <v>Remove Electric fan heaters</v>
      </c>
      <c r="AI8" t="str">
        <f t="shared" si="15"/>
        <v>Floor 1</v>
      </c>
      <c r="AJ8">
        <f t="shared" si="16"/>
        <v>4</v>
      </c>
      <c r="AK8">
        <f t="shared" si="17"/>
        <v>0</v>
      </c>
      <c r="AL8">
        <f t="shared" si="18"/>
        <v>-288</v>
      </c>
    </row>
    <row r="9" spans="2:38" x14ac:dyDescent="0.2">
      <c r="B9" s="28">
        <f>'Energy Data'!B72</f>
        <v>4</v>
      </c>
      <c r="C9" s="28"/>
      <c r="D9" s="28" t="str">
        <f>'Energy Data'!C72</f>
        <v>Run existing HVAC system on economy cycle</v>
      </c>
      <c r="E9" s="28" t="str">
        <f>'Energy Data'!D72</f>
        <v>Floor 1</v>
      </c>
      <c r="F9" s="29">
        <f>'Energy Data'!G72</f>
        <v>1</v>
      </c>
      <c r="G9" s="30">
        <f>-'Energy Data'!H72</f>
        <v>0</v>
      </c>
      <c r="H9" s="31">
        <f>'Energy Data'!I72</f>
        <v>-199</v>
      </c>
      <c r="I9" s="15"/>
      <c r="J9" s="21"/>
      <c r="K9" s="21">
        <f t="shared" ref="K9" si="21">IF(COUNTIF($J$6:$J$20,B9)&gt;=1,"",ROW())</f>
        <v>9</v>
      </c>
      <c r="L9">
        <f t="shared" si="4"/>
        <v>4</v>
      </c>
      <c r="M9" t="str">
        <f t="shared" si="5"/>
        <v>Run existing HVAC system on economy cycle</v>
      </c>
      <c r="N9" t="str">
        <f t="shared" ref="N9:N20" si="22">IF($K9="","",E9)</f>
        <v>Floor 1</v>
      </c>
      <c r="O9">
        <f t="shared" ref="O9:O20" si="23">IF($K9="","",F9)</f>
        <v>1</v>
      </c>
      <c r="P9">
        <f t="shared" ref="P9:P20" si="24">IF($K9="","",G9)</f>
        <v>0</v>
      </c>
      <c r="Q9">
        <f t="shared" ref="Q9:Q20" si="25">IF($K9="","",H9)</f>
        <v>-199</v>
      </c>
      <c r="S9" cm="1">
        <f t="array" ref="S9">IF(ROW(B9)-ROW(B$6)+1&gt;COUNT(K$6:K$20),"",
INDEX(B:B,SMALL(K$6:K$20,1+ROW(B9)-ROW(B$6))))</f>
        <v>4</v>
      </c>
      <c r="U9" s="21">
        <f t="shared" ref="U9:U19" si="26">IF(COUNTIF($T$6:$T$20,S9)&gt;=1,"",ROW())</f>
        <v>9</v>
      </c>
      <c r="V9">
        <f t="shared" si="19"/>
        <v>4</v>
      </c>
      <c r="W9" t="str">
        <f t="shared" ref="W9" si="27">IF(U9="","",VLOOKUP($S9,ActionsMaster,3))</f>
        <v>Run existing HVAC system on economy cycle</v>
      </c>
      <c r="X9" t="str">
        <f t="shared" ref="X9" si="28">IF(W9="","",VLOOKUP($S9,ActionsMaster,4))</f>
        <v>Floor 1</v>
      </c>
      <c r="Y9">
        <f t="shared" ref="Y9" si="29">IF(X9="","",VLOOKUP($S9,ActionsMaster,5))</f>
        <v>1</v>
      </c>
      <c r="Z9">
        <f t="shared" ref="Z9" si="30">IF(Y9="","",VLOOKUP($S9,ActionsMaster,6))</f>
        <v>0</v>
      </c>
      <c r="AA9">
        <f t="shared" ref="AA9" si="31">IF(Z9="","",VLOOKUP($S9,ActionsMaster,7))</f>
        <v>-199</v>
      </c>
      <c r="AD9" cm="1">
        <f t="array" ref="AD9">IF(ROW(S9)-ROW(S$6)+1&gt;COUNT(U$6:U$19),"",
INDEX(S:S,SMALL(U$6:U$19,1+ROW(S9)-ROW(S$6))))</f>
        <v>4</v>
      </c>
      <c r="AF9" s="21">
        <f t="shared" ref="AF9:AF20" si="32">IF(COUNTIF($AE$6:$AE$20,AD9)&gt;=1,"",ROW())</f>
        <v>9</v>
      </c>
      <c r="AG9">
        <f t="shared" ref="AG9:AG20" si="33">IF($AF9="","",AD9)</f>
        <v>4</v>
      </c>
      <c r="AH9" t="str">
        <f t="shared" ref="AH9" si="34">IF(AG9="","",VLOOKUP($AG9,ActionsMaster,3))</f>
        <v>Run existing HVAC system on economy cycle</v>
      </c>
      <c r="AI9" t="str">
        <f t="shared" ref="AI9" si="35">IF(AH9="","",VLOOKUP($AG9,ActionsMaster,4))</f>
        <v>Floor 1</v>
      </c>
      <c r="AJ9">
        <f t="shared" ref="AJ9" si="36">IF(AI9="","",VLOOKUP($AG9,ActionsMaster,5))</f>
        <v>1</v>
      </c>
      <c r="AK9">
        <f t="shared" ref="AK9" si="37">IF(AJ9="","",VLOOKUP($AG9,ActionsMaster,6))</f>
        <v>0</v>
      </c>
      <c r="AL9">
        <f t="shared" ref="AL9" si="38">IF(AK9="","",VLOOKUP($S9,ActionsMaster,7))</f>
        <v>-199</v>
      </c>
    </row>
    <row r="10" spans="2:38" ht="16" x14ac:dyDescent="0.2">
      <c r="B10" s="28">
        <f>'Energy Data'!B73</f>
        <v>5</v>
      </c>
      <c r="C10" s="28"/>
      <c r="D10" s="28" t="str">
        <f>'Energy Data'!C73</f>
        <v>Implement standby on photocopiers</v>
      </c>
      <c r="E10" s="28" t="str">
        <f>'Energy Data'!D73</f>
        <v>Floor 1</v>
      </c>
      <c r="F10" s="29">
        <f>'Energy Data'!G73</f>
        <v>2</v>
      </c>
      <c r="G10" s="30">
        <f>-'Energy Data'!H73</f>
        <v>0</v>
      </c>
      <c r="H10" s="31">
        <f>'Energy Data'!I73</f>
        <v>-65.7</v>
      </c>
      <c r="I10" s="15"/>
      <c r="J10" s="22"/>
      <c r="K10" s="21">
        <f t="shared" ref="K10:K20" si="39">IF(COUNTIF($J$6:$J$20,B10)&gt;=1,"",ROW())</f>
        <v>10</v>
      </c>
      <c r="L10">
        <f t="shared" si="4"/>
        <v>5</v>
      </c>
      <c r="M10" t="str">
        <f t="shared" si="5"/>
        <v>Implement standby on photocopiers</v>
      </c>
      <c r="N10" t="str">
        <f t="shared" si="22"/>
        <v>Floor 1</v>
      </c>
      <c r="O10">
        <f t="shared" si="23"/>
        <v>2</v>
      </c>
      <c r="P10">
        <f t="shared" si="24"/>
        <v>0</v>
      </c>
      <c r="Q10">
        <f t="shared" si="25"/>
        <v>-65.7</v>
      </c>
      <c r="S10" cm="1">
        <f t="array" ref="S10">IF(ROW(B10)-ROW(B$6)+1&gt;COUNT(K$6:K$20),"",
INDEX(B:B,SMALL(K$6:K$20,1+ROW(B10)-ROW(B$6))))</f>
        <v>5</v>
      </c>
      <c r="U10" s="21">
        <f t="shared" si="26"/>
        <v>10</v>
      </c>
      <c r="V10">
        <f t="shared" si="19"/>
        <v>5</v>
      </c>
      <c r="W10" t="str">
        <f t="shared" ref="W10:W19" si="40">IF(U10="","",VLOOKUP($S10,ActionsMaster,3))</f>
        <v>Implement standby on photocopiers</v>
      </c>
      <c r="X10" t="str">
        <f t="shared" ref="X10:X19" si="41">IF(W10="","",VLOOKUP($S10,ActionsMaster,4))</f>
        <v>Floor 1</v>
      </c>
      <c r="Y10">
        <f t="shared" ref="Y10:Y19" si="42">IF(X10="","",VLOOKUP($S10,ActionsMaster,5))</f>
        <v>2</v>
      </c>
      <c r="Z10">
        <f t="shared" ref="Z10:Z19" si="43">IF(Y10="","",VLOOKUP($S10,ActionsMaster,6))</f>
        <v>0</v>
      </c>
      <c r="AA10">
        <f t="shared" ref="AA10:AA19" si="44">IF(Z10="","",VLOOKUP($S10,ActionsMaster,7))</f>
        <v>-65.7</v>
      </c>
      <c r="AD10" cm="1">
        <f t="array" ref="AD10">IF(ROW(S10)-ROW(S$6)+1&gt;COUNT(U$6:U$19),"",
INDEX(S:S,SMALL(U$6:U$19,1+ROW(S10)-ROW(S$6))))</f>
        <v>5</v>
      </c>
      <c r="AF10" s="21">
        <f t="shared" si="32"/>
        <v>10</v>
      </c>
      <c r="AG10">
        <f t="shared" si="33"/>
        <v>5</v>
      </c>
      <c r="AH10" t="str">
        <f t="shared" si="14"/>
        <v>Implement standby on photocopiers</v>
      </c>
      <c r="AI10" t="str">
        <f t="shared" si="15"/>
        <v>Floor 1</v>
      </c>
      <c r="AJ10">
        <f t="shared" si="16"/>
        <v>2</v>
      </c>
      <c r="AK10">
        <f t="shared" si="17"/>
        <v>0</v>
      </c>
      <c r="AL10">
        <f t="shared" ref="AL10:AL18" si="45">IF(AK10="","",VLOOKUP($S9,ActionsMaster,7))</f>
        <v>-199</v>
      </c>
    </row>
    <row r="11" spans="2:38" ht="16" x14ac:dyDescent="0.2">
      <c r="B11" s="28">
        <f>'Energy Data'!B74</f>
        <v>6</v>
      </c>
      <c r="C11" s="28"/>
      <c r="D11" s="28" t="str">
        <f>'Energy Data'!C74</f>
        <v>Remove microwave oven</v>
      </c>
      <c r="E11" s="28" t="str">
        <f>'Energy Data'!D74</f>
        <v>Floor 1</v>
      </c>
      <c r="F11" s="29">
        <f>'Energy Data'!G74</f>
        <v>1</v>
      </c>
      <c r="G11" s="30">
        <f>-'Energy Data'!H74</f>
        <v>0</v>
      </c>
      <c r="H11" s="31">
        <f>'Energy Data'!I74</f>
        <v>-0.65700000000000003</v>
      </c>
      <c r="I11" s="15"/>
      <c r="J11" s="22"/>
      <c r="K11" s="21">
        <f t="shared" si="39"/>
        <v>11</v>
      </c>
      <c r="L11">
        <f t="shared" si="4"/>
        <v>6</v>
      </c>
      <c r="M11" t="str">
        <f t="shared" si="5"/>
        <v>Remove microwave oven</v>
      </c>
      <c r="N11" t="str">
        <f t="shared" si="22"/>
        <v>Floor 1</v>
      </c>
      <c r="O11">
        <f t="shared" si="23"/>
        <v>1</v>
      </c>
      <c r="P11">
        <f t="shared" si="24"/>
        <v>0</v>
      </c>
      <c r="Q11">
        <f t="shared" si="25"/>
        <v>-0.65700000000000003</v>
      </c>
      <c r="S11" cm="1">
        <f t="array" ref="S11">IF(ROW(B11)-ROW(B$6)+1&gt;COUNT(K$6:K$20),"",
INDEX(B:B,SMALL(K$6:K$20,1+ROW(B11)-ROW(B$6))))</f>
        <v>6</v>
      </c>
      <c r="U11" s="21">
        <f t="shared" si="26"/>
        <v>11</v>
      </c>
      <c r="V11">
        <f t="shared" si="19"/>
        <v>6</v>
      </c>
      <c r="W11" t="str">
        <f t="shared" si="40"/>
        <v>Remove microwave oven</v>
      </c>
      <c r="X11" t="str">
        <f t="shared" si="41"/>
        <v>Floor 1</v>
      </c>
      <c r="Y11">
        <f t="shared" si="42"/>
        <v>1</v>
      </c>
      <c r="Z11">
        <f t="shared" si="43"/>
        <v>0</v>
      </c>
      <c r="AA11">
        <f t="shared" si="44"/>
        <v>-0.65700000000000003</v>
      </c>
      <c r="AD11" cm="1">
        <f t="array" ref="AD11">IF(ROW(S11)-ROW(S$6)+1&gt;COUNT(U$6:U$19),"",
INDEX(S:S,SMALL(U$6:U$19,1+ROW(S11)-ROW(S$6))))</f>
        <v>6</v>
      </c>
      <c r="AF11" s="21">
        <f t="shared" si="32"/>
        <v>11</v>
      </c>
      <c r="AG11">
        <f t="shared" si="33"/>
        <v>6</v>
      </c>
      <c r="AH11" t="str">
        <f t="shared" si="14"/>
        <v>Remove microwave oven</v>
      </c>
      <c r="AI11" t="str">
        <f t="shared" si="15"/>
        <v>Floor 1</v>
      </c>
      <c r="AJ11">
        <f t="shared" si="16"/>
        <v>1</v>
      </c>
      <c r="AK11">
        <f t="shared" si="17"/>
        <v>0</v>
      </c>
      <c r="AL11">
        <f t="shared" si="45"/>
        <v>-65.7</v>
      </c>
    </row>
    <row r="12" spans="2:38" ht="16" x14ac:dyDescent="0.2">
      <c r="B12" s="28">
        <f>'Energy Data'!B75</f>
        <v>7</v>
      </c>
      <c r="C12" s="28"/>
      <c r="D12" s="28" t="str">
        <f>'Energy Data'!C75</f>
        <v>Install stickers reminding people to turn off lights</v>
      </c>
      <c r="E12" s="28" t="str">
        <f>'Energy Data'!D75</f>
        <v>Floor 1</v>
      </c>
      <c r="F12" s="29">
        <f>'Energy Data'!G75</f>
        <v>1</v>
      </c>
      <c r="G12" s="30">
        <f>-'Energy Data'!H75</f>
        <v>10</v>
      </c>
      <c r="H12" s="31">
        <f>'Energy Data'!I75</f>
        <v>-20.46</v>
      </c>
      <c r="I12" s="15"/>
      <c r="J12" s="22"/>
      <c r="K12" s="21">
        <f t="shared" si="39"/>
        <v>12</v>
      </c>
      <c r="L12">
        <f t="shared" si="4"/>
        <v>7</v>
      </c>
      <c r="M12" t="str">
        <f t="shared" si="5"/>
        <v>Install stickers reminding people to turn off lights</v>
      </c>
      <c r="N12" t="str">
        <f t="shared" si="22"/>
        <v>Floor 1</v>
      </c>
      <c r="O12">
        <f t="shared" si="23"/>
        <v>1</v>
      </c>
      <c r="P12">
        <f t="shared" si="24"/>
        <v>10</v>
      </c>
      <c r="Q12">
        <f t="shared" si="25"/>
        <v>-20.46</v>
      </c>
      <c r="S12" cm="1">
        <f t="array" ref="S12">IF(ROW(B12)-ROW(B$6)+1&gt;COUNT(K$6:K$20),"",
INDEX(B:B,SMALL(K$6:K$20,1+ROW(B12)-ROW(B$6))))</f>
        <v>7</v>
      </c>
      <c r="U12" s="21">
        <f t="shared" si="26"/>
        <v>12</v>
      </c>
      <c r="V12">
        <f t="shared" si="19"/>
        <v>7</v>
      </c>
      <c r="W12" t="str">
        <f t="shared" si="40"/>
        <v>Install stickers reminding people to turn off lights</v>
      </c>
      <c r="X12" t="str">
        <f t="shared" si="41"/>
        <v>Floor 1</v>
      </c>
      <c r="Y12">
        <f t="shared" si="42"/>
        <v>1</v>
      </c>
      <c r="Z12">
        <f t="shared" si="43"/>
        <v>10</v>
      </c>
      <c r="AA12">
        <f t="shared" si="44"/>
        <v>-20.46</v>
      </c>
      <c r="AD12" cm="1">
        <f t="array" ref="AD12">IF(ROW(S12)-ROW(S$6)+1&gt;COUNT(U$6:U$19),"",
INDEX(S:S,SMALL(U$6:U$19,1+ROW(S12)-ROW(S$6))))</f>
        <v>7</v>
      </c>
      <c r="AF12" s="21">
        <f t="shared" si="32"/>
        <v>12</v>
      </c>
      <c r="AG12">
        <f t="shared" si="33"/>
        <v>7</v>
      </c>
      <c r="AH12" t="str">
        <f t="shared" si="14"/>
        <v>Install stickers reminding people to turn off lights</v>
      </c>
      <c r="AI12" t="str">
        <f t="shared" si="15"/>
        <v>Floor 1</v>
      </c>
      <c r="AJ12">
        <f t="shared" si="16"/>
        <v>1</v>
      </c>
      <c r="AK12">
        <f t="shared" si="17"/>
        <v>10</v>
      </c>
      <c r="AL12">
        <f t="shared" si="45"/>
        <v>-0.65700000000000003</v>
      </c>
    </row>
    <row r="13" spans="2:38" ht="16" x14ac:dyDescent="0.2">
      <c r="B13" s="28">
        <f>'Energy Data'!B76</f>
        <v>8</v>
      </c>
      <c r="C13" s="28"/>
      <c r="D13" s="28" t="str">
        <f>'Energy Data'!C76</f>
        <v>Install timer on boiling water unit</v>
      </c>
      <c r="E13" s="28" t="str">
        <f>'Energy Data'!D76</f>
        <v>Floor 1</v>
      </c>
      <c r="F13" s="29">
        <f>'Energy Data'!G76</f>
        <v>1</v>
      </c>
      <c r="G13" s="30">
        <f>-'Energy Data'!H76</f>
        <v>25</v>
      </c>
      <c r="H13" s="31">
        <f>'Energy Data'!I76</f>
        <v>-20.371866666666662</v>
      </c>
      <c r="I13" s="15"/>
      <c r="J13" s="22"/>
      <c r="K13" s="21">
        <f t="shared" si="39"/>
        <v>13</v>
      </c>
      <c r="L13">
        <f t="shared" si="4"/>
        <v>8</v>
      </c>
      <c r="M13" t="str">
        <f t="shared" si="5"/>
        <v>Install timer on boiling water unit</v>
      </c>
      <c r="N13" t="str">
        <f t="shared" si="22"/>
        <v>Floor 1</v>
      </c>
      <c r="O13">
        <f t="shared" si="23"/>
        <v>1</v>
      </c>
      <c r="P13">
        <f t="shared" si="24"/>
        <v>25</v>
      </c>
      <c r="Q13">
        <f t="shared" si="25"/>
        <v>-20.371866666666662</v>
      </c>
      <c r="S13" cm="1">
        <f t="array" ref="S13">IF(ROW(B13)-ROW(B$6)+1&gt;COUNT(K$6:K$20),"",
INDEX(B:B,SMALL(K$6:K$20,1+ROW(B13)-ROW(B$6))))</f>
        <v>8</v>
      </c>
      <c r="U13" s="21">
        <f t="shared" si="26"/>
        <v>13</v>
      </c>
      <c r="V13">
        <f t="shared" si="19"/>
        <v>8</v>
      </c>
      <c r="W13" t="str">
        <f t="shared" si="40"/>
        <v>Install timer on boiling water unit</v>
      </c>
      <c r="X13" t="str">
        <f t="shared" si="41"/>
        <v>Floor 1</v>
      </c>
      <c r="Y13">
        <f t="shared" si="42"/>
        <v>1</v>
      </c>
      <c r="Z13">
        <f t="shared" si="43"/>
        <v>25</v>
      </c>
      <c r="AA13">
        <f t="shared" si="44"/>
        <v>-20.371866666666662</v>
      </c>
      <c r="AD13" cm="1">
        <f t="array" ref="AD13">IF(ROW(S13)-ROW(S$6)+1&gt;COUNT(U$6:U$19),"",
INDEX(S:S,SMALL(U$6:U$19,1+ROW(S13)-ROW(S$6))))</f>
        <v>8</v>
      </c>
      <c r="AF13" s="21">
        <f t="shared" si="32"/>
        <v>13</v>
      </c>
      <c r="AG13">
        <f t="shared" si="33"/>
        <v>8</v>
      </c>
      <c r="AH13" t="str">
        <f t="shared" si="14"/>
        <v>Install timer on boiling water unit</v>
      </c>
      <c r="AI13" t="str">
        <f t="shared" si="15"/>
        <v>Floor 1</v>
      </c>
      <c r="AJ13">
        <f t="shared" si="16"/>
        <v>1</v>
      </c>
      <c r="AK13">
        <f t="shared" si="17"/>
        <v>25</v>
      </c>
      <c r="AL13">
        <f t="shared" si="45"/>
        <v>-20.46</v>
      </c>
    </row>
    <row r="14" spans="2:38" ht="16" x14ac:dyDescent="0.2">
      <c r="B14" s="28">
        <f>'Energy Data'!B77</f>
        <v>9</v>
      </c>
      <c r="C14" s="28"/>
      <c r="D14" s="28" t="str">
        <f>'Energy Data'!C77</f>
        <v>Install timer on microwave oven</v>
      </c>
      <c r="E14" s="28" t="str">
        <f>'Energy Data'!D77</f>
        <v>Floor 1</v>
      </c>
      <c r="F14" s="29">
        <f>'Energy Data'!G77</f>
        <v>1</v>
      </c>
      <c r="G14" s="30">
        <f>-'Energy Data'!H77</f>
        <v>25</v>
      </c>
      <c r="H14" s="31">
        <f>'Energy Data'!I77</f>
        <v>-0.38325000000000004</v>
      </c>
      <c r="I14" s="15"/>
      <c r="J14" s="22"/>
      <c r="K14" s="21">
        <f t="shared" si="39"/>
        <v>14</v>
      </c>
      <c r="L14">
        <f t="shared" si="4"/>
        <v>9</v>
      </c>
      <c r="M14" t="str">
        <f t="shared" si="5"/>
        <v>Install timer on microwave oven</v>
      </c>
      <c r="N14" t="str">
        <f t="shared" si="22"/>
        <v>Floor 1</v>
      </c>
      <c r="O14">
        <f t="shared" si="23"/>
        <v>1</v>
      </c>
      <c r="P14">
        <f t="shared" si="24"/>
        <v>25</v>
      </c>
      <c r="Q14">
        <f t="shared" si="25"/>
        <v>-0.38325000000000004</v>
      </c>
      <c r="S14" cm="1">
        <f t="array" ref="S14">IF(ROW(B14)-ROW(B$6)+1&gt;COUNT(K$6:K$20),"",
INDEX(B:B,SMALL(K$6:K$20,1+ROW(B14)-ROW(B$6))))</f>
        <v>9</v>
      </c>
      <c r="U14" s="21">
        <f t="shared" si="26"/>
        <v>14</v>
      </c>
      <c r="V14">
        <f t="shared" si="19"/>
        <v>9</v>
      </c>
      <c r="W14" t="str">
        <f t="shared" si="40"/>
        <v>Install timer on microwave oven</v>
      </c>
      <c r="X14" t="str">
        <f t="shared" si="41"/>
        <v>Floor 1</v>
      </c>
      <c r="Y14">
        <f t="shared" si="42"/>
        <v>1</v>
      </c>
      <c r="Z14">
        <f t="shared" si="43"/>
        <v>25</v>
      </c>
      <c r="AA14">
        <f t="shared" si="44"/>
        <v>-0.38325000000000004</v>
      </c>
      <c r="AD14" cm="1">
        <f t="array" ref="AD14">IF(ROW(S14)-ROW(S$6)+1&gt;COUNT(U$6:U$19),"",
INDEX(S:S,SMALL(U$6:U$19,1+ROW(S14)-ROW(S$6))))</f>
        <v>9</v>
      </c>
      <c r="AF14" s="21">
        <f t="shared" si="32"/>
        <v>14</v>
      </c>
      <c r="AG14">
        <f t="shared" si="33"/>
        <v>9</v>
      </c>
      <c r="AH14" t="str">
        <f t="shared" si="14"/>
        <v>Install timer on microwave oven</v>
      </c>
      <c r="AI14" t="str">
        <f t="shared" si="15"/>
        <v>Floor 1</v>
      </c>
      <c r="AJ14">
        <f t="shared" si="16"/>
        <v>1</v>
      </c>
      <c r="AK14">
        <f t="shared" si="17"/>
        <v>25</v>
      </c>
      <c r="AL14">
        <f t="shared" si="45"/>
        <v>-20.371866666666662</v>
      </c>
    </row>
    <row r="15" spans="2:38" ht="16" x14ac:dyDescent="0.2">
      <c r="B15" s="28">
        <f>'Energy Data'!B78</f>
        <v>10</v>
      </c>
      <c r="C15" s="28"/>
      <c r="D15" s="28" t="str">
        <f>'Energy Data'!C78</f>
        <v>Install water efficient hot water taps</v>
      </c>
      <c r="E15" s="28" t="str">
        <f>'Energy Data'!D78</f>
        <v>Floor 1</v>
      </c>
      <c r="F15" s="29">
        <f>'Energy Data'!G78</f>
        <v>3</v>
      </c>
      <c r="G15" s="30">
        <f>-'Energy Data'!H78</f>
        <v>100</v>
      </c>
      <c r="H15" s="31">
        <f>'Energy Data'!I78</f>
        <v>-12.732416666666666</v>
      </c>
      <c r="I15" s="15"/>
      <c r="J15" s="22"/>
      <c r="K15" s="21">
        <f t="shared" si="39"/>
        <v>15</v>
      </c>
      <c r="L15">
        <f t="shared" si="4"/>
        <v>10</v>
      </c>
      <c r="M15" t="str">
        <f t="shared" si="5"/>
        <v>Install water efficient hot water taps</v>
      </c>
      <c r="N15" t="str">
        <f t="shared" si="22"/>
        <v>Floor 1</v>
      </c>
      <c r="O15">
        <f t="shared" si="23"/>
        <v>3</v>
      </c>
      <c r="P15">
        <f t="shared" si="24"/>
        <v>100</v>
      </c>
      <c r="Q15">
        <f t="shared" si="25"/>
        <v>-12.732416666666666</v>
      </c>
      <c r="S15" cm="1">
        <f t="array" ref="S15">IF(ROW(B15)-ROW(B$6)+1&gt;COUNT(K$6:K$20),"",
INDEX(B:B,SMALL(K$6:K$20,1+ROW(B15)-ROW(B$6))))</f>
        <v>10</v>
      </c>
      <c r="U15" s="21">
        <f t="shared" si="26"/>
        <v>15</v>
      </c>
      <c r="V15">
        <f t="shared" si="19"/>
        <v>10</v>
      </c>
      <c r="W15" t="str">
        <f t="shared" si="40"/>
        <v>Install water efficient hot water taps</v>
      </c>
      <c r="X15" t="str">
        <f t="shared" si="41"/>
        <v>Floor 1</v>
      </c>
      <c r="Y15">
        <f t="shared" si="42"/>
        <v>3</v>
      </c>
      <c r="Z15">
        <f t="shared" si="43"/>
        <v>100</v>
      </c>
      <c r="AA15">
        <f t="shared" si="44"/>
        <v>-12.732416666666666</v>
      </c>
      <c r="AD15" cm="1">
        <f t="array" ref="AD15">IF(ROW(S15)-ROW(S$6)+1&gt;COUNT(U$6:U$19),"",
INDEX(S:S,SMALL(U$6:U$19,1+ROW(S15)-ROW(S$6))))</f>
        <v>10</v>
      </c>
      <c r="AF15" s="21">
        <f t="shared" si="32"/>
        <v>15</v>
      </c>
      <c r="AG15">
        <f t="shared" si="33"/>
        <v>10</v>
      </c>
      <c r="AH15" t="str">
        <f t="shared" si="14"/>
        <v>Install water efficient hot water taps</v>
      </c>
      <c r="AI15" t="str">
        <f t="shared" si="15"/>
        <v>Floor 1</v>
      </c>
      <c r="AJ15">
        <f t="shared" si="16"/>
        <v>3</v>
      </c>
      <c r="AK15">
        <f t="shared" si="17"/>
        <v>100</v>
      </c>
      <c r="AL15">
        <f t="shared" si="45"/>
        <v>-0.38325000000000004</v>
      </c>
    </row>
    <row r="16" spans="2:38" ht="16" x14ac:dyDescent="0.2">
      <c r="B16" s="28">
        <f>'Energy Data'!B79</f>
        <v>11</v>
      </c>
      <c r="C16" s="28"/>
      <c r="D16" s="28" t="str">
        <f>'Energy Data'!C79</f>
        <v>Install worm farm fed with waste coffee grounds</v>
      </c>
      <c r="E16" s="28" t="str">
        <f>'Energy Data'!D79</f>
        <v>Floor 1</v>
      </c>
      <c r="F16" s="29">
        <f>'Energy Data'!G79</f>
        <v>1</v>
      </c>
      <c r="G16" s="30">
        <f>-'Energy Data'!H79</f>
        <v>200</v>
      </c>
      <c r="H16" s="31">
        <f>'Energy Data'!I79</f>
        <v>1E-4</v>
      </c>
      <c r="I16" s="15"/>
      <c r="J16" s="22"/>
      <c r="K16" s="21">
        <f t="shared" si="39"/>
        <v>16</v>
      </c>
      <c r="L16">
        <f t="shared" si="4"/>
        <v>11</v>
      </c>
      <c r="M16" t="str">
        <f t="shared" si="5"/>
        <v>Install worm farm fed with waste coffee grounds</v>
      </c>
      <c r="N16" t="str">
        <f t="shared" si="22"/>
        <v>Floor 1</v>
      </c>
      <c r="O16">
        <f t="shared" si="23"/>
        <v>1</v>
      </c>
      <c r="P16">
        <f t="shared" si="24"/>
        <v>200</v>
      </c>
      <c r="Q16">
        <f t="shared" si="25"/>
        <v>1E-4</v>
      </c>
      <c r="S16" cm="1">
        <f t="array" ref="S16">IF(ROW(B16)-ROW(B$6)+1&gt;COUNT(K$6:K$20),"",
INDEX(B:B,SMALL(K$6:K$20,1+ROW(B16)-ROW(B$6))))</f>
        <v>11</v>
      </c>
      <c r="U16" s="21">
        <f t="shared" si="26"/>
        <v>16</v>
      </c>
      <c r="V16">
        <f t="shared" si="19"/>
        <v>11</v>
      </c>
      <c r="W16" t="str">
        <f t="shared" si="40"/>
        <v>Install worm farm fed with waste coffee grounds</v>
      </c>
      <c r="X16" t="str">
        <f t="shared" si="41"/>
        <v>Floor 1</v>
      </c>
      <c r="Y16">
        <f t="shared" si="42"/>
        <v>1</v>
      </c>
      <c r="Z16">
        <f t="shared" si="43"/>
        <v>200</v>
      </c>
      <c r="AA16">
        <f t="shared" si="44"/>
        <v>1E-4</v>
      </c>
      <c r="AD16" cm="1">
        <f t="array" ref="AD16">IF(ROW(S16)-ROW(S$6)+1&gt;COUNT(U$6:U$19),"",
INDEX(S:S,SMALL(U$6:U$19,1+ROW(S16)-ROW(S$6))))</f>
        <v>11</v>
      </c>
      <c r="AF16" s="21">
        <f t="shared" si="32"/>
        <v>16</v>
      </c>
      <c r="AG16">
        <f t="shared" si="33"/>
        <v>11</v>
      </c>
      <c r="AH16" t="str">
        <f t="shared" si="14"/>
        <v>Install worm farm fed with waste coffee grounds</v>
      </c>
      <c r="AI16" t="str">
        <f t="shared" si="15"/>
        <v>Floor 1</v>
      </c>
      <c r="AJ16">
        <f t="shared" si="16"/>
        <v>1</v>
      </c>
      <c r="AK16">
        <f t="shared" si="17"/>
        <v>200</v>
      </c>
      <c r="AL16">
        <f t="shared" si="45"/>
        <v>-12.732416666666666</v>
      </c>
    </row>
    <row r="17" spans="2:38" ht="16" x14ac:dyDescent="0.2">
      <c r="B17" s="28">
        <f>'Energy Data'!B80</f>
        <v>12</v>
      </c>
      <c r="C17" s="28"/>
      <c r="D17" s="28" t="str">
        <f>'Energy Data'!C80</f>
        <v>Replace exit signs with LED version</v>
      </c>
      <c r="E17" s="28" t="str">
        <f>'Energy Data'!D80</f>
        <v>Floor 1</v>
      </c>
      <c r="F17" s="29">
        <f>'Energy Data'!G80</f>
        <v>3</v>
      </c>
      <c r="G17" s="30">
        <f>-'Energy Data'!H80</f>
        <v>600</v>
      </c>
      <c r="H17" s="31">
        <f>'Energy Data'!I80</f>
        <v>-7.2270000000000003</v>
      </c>
      <c r="I17" s="15"/>
      <c r="J17" s="22"/>
      <c r="K17" s="21">
        <f t="shared" si="39"/>
        <v>17</v>
      </c>
      <c r="L17">
        <f t="shared" si="4"/>
        <v>12</v>
      </c>
      <c r="M17" t="str">
        <f t="shared" si="5"/>
        <v>Replace exit signs with LED version</v>
      </c>
      <c r="N17" t="str">
        <f t="shared" si="22"/>
        <v>Floor 1</v>
      </c>
      <c r="O17">
        <f t="shared" si="23"/>
        <v>3</v>
      </c>
      <c r="P17">
        <f t="shared" si="24"/>
        <v>600</v>
      </c>
      <c r="Q17">
        <f t="shared" si="25"/>
        <v>-7.2270000000000003</v>
      </c>
      <c r="S17" cm="1">
        <f t="array" ref="S17">IF(ROW(B17)-ROW(B$6)+1&gt;COUNT(K$6:K$20),"",
INDEX(B:B,SMALL(K$6:K$20,1+ROW(B17)-ROW(B$6))))</f>
        <v>12</v>
      </c>
      <c r="U17" s="21">
        <f t="shared" si="26"/>
        <v>17</v>
      </c>
      <c r="V17">
        <f t="shared" si="19"/>
        <v>12</v>
      </c>
      <c r="W17" t="str">
        <f t="shared" si="40"/>
        <v>Replace exit signs with LED version</v>
      </c>
      <c r="X17" t="str">
        <f t="shared" si="41"/>
        <v>Floor 1</v>
      </c>
      <c r="Y17">
        <f t="shared" si="42"/>
        <v>3</v>
      </c>
      <c r="Z17">
        <f t="shared" si="43"/>
        <v>600</v>
      </c>
      <c r="AA17">
        <f t="shared" si="44"/>
        <v>-7.2270000000000003</v>
      </c>
      <c r="AD17" cm="1">
        <f t="array" ref="AD17">IF(ROW(S17)-ROW(S$6)+1&gt;COUNT(U$6:U$19),"",
INDEX(S:S,SMALL(U$6:U$19,1+ROW(S17)-ROW(S$6))))</f>
        <v>12</v>
      </c>
      <c r="AF17" s="21">
        <f t="shared" si="32"/>
        <v>17</v>
      </c>
      <c r="AG17">
        <f t="shared" si="33"/>
        <v>12</v>
      </c>
      <c r="AH17" t="str">
        <f t="shared" si="14"/>
        <v>Replace exit signs with LED version</v>
      </c>
      <c r="AI17" t="str">
        <f t="shared" si="15"/>
        <v>Floor 1</v>
      </c>
      <c r="AJ17">
        <f t="shared" si="16"/>
        <v>3</v>
      </c>
      <c r="AK17">
        <f t="shared" si="17"/>
        <v>600</v>
      </c>
      <c r="AL17">
        <f t="shared" si="45"/>
        <v>1E-4</v>
      </c>
    </row>
    <row r="18" spans="2:38" ht="16" x14ac:dyDescent="0.2">
      <c r="B18" s="28">
        <f>'Energy Data'!B81</f>
        <v>13</v>
      </c>
      <c r="C18" s="28"/>
      <c r="D18" s="28" t="str">
        <f>'Energy Data'!C81</f>
        <v>Purchase 4-star dishwasher</v>
      </c>
      <c r="E18" s="28" t="str">
        <f>'Energy Data'!D81</f>
        <v>Floor 1</v>
      </c>
      <c r="F18" s="29">
        <f>'Energy Data'!G81</f>
        <v>1</v>
      </c>
      <c r="G18" s="30">
        <f>-'Energy Data'!H81</f>
        <v>900</v>
      </c>
      <c r="H18" s="31">
        <f>'Energy Data'!I81</f>
        <v>-7.8</v>
      </c>
      <c r="I18" s="15"/>
      <c r="J18" s="22"/>
      <c r="K18" s="21">
        <f t="shared" si="39"/>
        <v>18</v>
      </c>
      <c r="L18">
        <f t="shared" si="4"/>
        <v>13</v>
      </c>
      <c r="M18" t="str">
        <f t="shared" si="5"/>
        <v>Purchase 4-star dishwasher</v>
      </c>
      <c r="N18" t="str">
        <f t="shared" si="22"/>
        <v>Floor 1</v>
      </c>
      <c r="O18">
        <f t="shared" si="23"/>
        <v>1</v>
      </c>
      <c r="P18">
        <f t="shared" si="24"/>
        <v>900</v>
      </c>
      <c r="Q18">
        <f t="shared" si="25"/>
        <v>-7.8</v>
      </c>
      <c r="S18" cm="1">
        <f t="array" ref="S18">IF(ROW(B18)-ROW(B$6)+1&gt;COUNT(K$6:K$20),"",
INDEX(B:B,SMALL(K$6:K$20,1+ROW(B18)-ROW(B$6))))</f>
        <v>13</v>
      </c>
      <c r="U18" s="21">
        <f t="shared" si="26"/>
        <v>18</v>
      </c>
      <c r="V18">
        <f t="shared" si="19"/>
        <v>13</v>
      </c>
      <c r="W18" t="str">
        <f t="shared" si="40"/>
        <v>Purchase 4-star dishwasher</v>
      </c>
      <c r="X18" t="str">
        <f t="shared" si="41"/>
        <v>Floor 1</v>
      </c>
      <c r="Y18">
        <f t="shared" si="42"/>
        <v>1</v>
      </c>
      <c r="Z18">
        <f t="shared" si="43"/>
        <v>900</v>
      </c>
      <c r="AA18">
        <f t="shared" si="44"/>
        <v>-7.8</v>
      </c>
      <c r="AD18" cm="1">
        <f t="array" ref="AD18">IF(ROW(S18)-ROW(S$6)+1&gt;COUNT(U$6:U$19),"",
INDEX(S:S,SMALL(U$6:U$19,1+ROW(S18)-ROW(S$6))))</f>
        <v>13</v>
      </c>
      <c r="AF18" s="21">
        <f t="shared" si="32"/>
        <v>18</v>
      </c>
      <c r="AG18">
        <f t="shared" si="33"/>
        <v>13</v>
      </c>
      <c r="AH18" t="str">
        <f t="shared" si="14"/>
        <v>Purchase 4-star dishwasher</v>
      </c>
      <c r="AI18" t="str">
        <f t="shared" si="15"/>
        <v>Floor 1</v>
      </c>
      <c r="AJ18">
        <f t="shared" si="16"/>
        <v>1</v>
      </c>
      <c r="AK18">
        <f t="shared" si="17"/>
        <v>900</v>
      </c>
      <c r="AL18">
        <f t="shared" si="45"/>
        <v>-7.2270000000000003</v>
      </c>
    </row>
    <row r="19" spans="2:38" ht="16" x14ac:dyDescent="0.2">
      <c r="B19" s="28">
        <f>'Energy Data'!B82</f>
        <v>14</v>
      </c>
      <c r="C19" s="28"/>
      <c r="D19" s="28" t="str">
        <f>'Energy Data'!C82</f>
        <v>Install energy efficient fridge</v>
      </c>
      <c r="E19" s="28" t="str">
        <f>'Energy Data'!D82</f>
        <v>Floor 1</v>
      </c>
      <c r="F19" s="29">
        <f>'Energy Data'!G82</f>
        <v>1</v>
      </c>
      <c r="G19" s="30">
        <f>-'Energy Data'!H82</f>
        <v>1200</v>
      </c>
      <c r="H19" s="31">
        <f>'Energy Data'!I82</f>
        <v>-31.249999999999996</v>
      </c>
      <c r="I19" s="15"/>
      <c r="J19" s="22"/>
      <c r="K19" s="21">
        <f t="shared" si="39"/>
        <v>19</v>
      </c>
      <c r="L19">
        <f t="shared" si="4"/>
        <v>14</v>
      </c>
      <c r="M19" t="str">
        <f t="shared" si="5"/>
        <v>Install energy efficient fridge</v>
      </c>
      <c r="N19" t="str">
        <f t="shared" si="22"/>
        <v>Floor 1</v>
      </c>
      <c r="O19">
        <f t="shared" si="23"/>
        <v>1</v>
      </c>
      <c r="P19">
        <f t="shared" si="24"/>
        <v>1200</v>
      </c>
      <c r="Q19">
        <f t="shared" si="25"/>
        <v>-31.249999999999996</v>
      </c>
      <c r="S19" cm="1">
        <f t="array" ref="S19">IF(ROW(B19)-ROW(B$6)+1&gt;COUNT(K$6:K$20),"",
INDEX(B:B,SMALL(K$6:K$20,1+ROW(B19)-ROW(B$6))))</f>
        <v>14</v>
      </c>
      <c r="U19" s="21">
        <f t="shared" si="26"/>
        <v>19</v>
      </c>
      <c r="V19">
        <f t="shared" si="19"/>
        <v>14</v>
      </c>
      <c r="W19" t="str">
        <f t="shared" si="40"/>
        <v>Install energy efficient fridge</v>
      </c>
      <c r="X19" t="str">
        <f t="shared" si="41"/>
        <v>Floor 1</v>
      </c>
      <c r="Y19">
        <f t="shared" si="42"/>
        <v>1</v>
      </c>
      <c r="Z19">
        <f t="shared" si="43"/>
        <v>1200</v>
      </c>
      <c r="AA19">
        <f t="shared" si="44"/>
        <v>-31.249999999999996</v>
      </c>
      <c r="AD19" cm="1">
        <f t="array" ref="AD19">IF(ROW(S19)-ROW(S$6)+1&gt;COUNT(U$6:U$19),"",
INDEX(S:S,SMALL(U$6:U$19,1+ROW(S19)-ROW(S$6))))</f>
        <v>14</v>
      </c>
      <c r="AF19" s="21">
        <f t="shared" si="32"/>
        <v>19</v>
      </c>
      <c r="AG19">
        <f t="shared" si="33"/>
        <v>14</v>
      </c>
      <c r="AH19" t="str">
        <f t="shared" si="14"/>
        <v>Install energy efficient fridge</v>
      </c>
      <c r="AI19" t="str">
        <f t="shared" si="15"/>
        <v>Floor 1</v>
      </c>
      <c r="AJ19">
        <f t="shared" si="16"/>
        <v>1</v>
      </c>
      <c r="AK19">
        <f t="shared" si="17"/>
        <v>1200</v>
      </c>
    </row>
    <row r="20" spans="2:38" ht="16" x14ac:dyDescent="0.2">
      <c r="B20" s="28">
        <f>'Energy Data'!B83</f>
        <v>15</v>
      </c>
      <c r="C20" s="28"/>
      <c r="D20" s="28" t="str">
        <f>'Energy Data'!C83</f>
        <v>Replace boiling water unit with instant boiler</v>
      </c>
      <c r="E20" s="28" t="str">
        <f>'Energy Data'!D83</f>
        <v>Floor 1</v>
      </c>
      <c r="F20" s="29">
        <f>'Energy Data'!G83</f>
        <v>1</v>
      </c>
      <c r="G20" s="30">
        <f>-'Energy Data'!H83</f>
        <v>2000</v>
      </c>
      <c r="H20" s="31">
        <f>'Energy Data'!I83</f>
        <v>-7.8353333333333346</v>
      </c>
      <c r="I20" s="15"/>
      <c r="J20" s="22"/>
      <c r="K20" s="21">
        <f t="shared" si="39"/>
        <v>20</v>
      </c>
      <c r="L20">
        <f t="shared" si="4"/>
        <v>15</v>
      </c>
      <c r="M20" t="str">
        <f t="shared" si="5"/>
        <v>Replace boiling water unit with instant boiler</v>
      </c>
      <c r="N20" t="str">
        <f t="shared" si="22"/>
        <v>Floor 1</v>
      </c>
      <c r="O20">
        <f t="shared" si="23"/>
        <v>1</v>
      </c>
      <c r="P20">
        <f t="shared" si="24"/>
        <v>2000</v>
      </c>
      <c r="Q20">
        <f t="shared" si="25"/>
        <v>-7.8353333333333346</v>
      </c>
      <c r="S20" cm="1">
        <f t="array" ref="S20">IF(ROW(B20)-ROW(B$6)+1&gt;COUNT(K$6:K$20),"",
INDEX(B:B,SMALL(K$6:K$20,1+ROW(B20)-ROW(B$6))))</f>
        <v>15</v>
      </c>
      <c r="U20" s="21">
        <f>IF(COUNTIF($T$6:$T$20,S19)&gt;=1,"",ROW())</f>
        <v>20</v>
      </c>
      <c r="V20">
        <f t="shared" si="19"/>
        <v>15</v>
      </c>
      <c r="W20" t="str">
        <f>IF(U20="","",VLOOKUP($S19,ActionsMaster,3))</f>
        <v>Install energy efficient fridge</v>
      </c>
      <c r="X20" t="str">
        <f>IF(W20="","",VLOOKUP($S19,ActionsMaster,4))</f>
        <v>Floor 1</v>
      </c>
      <c r="Y20">
        <f>IF(X20="","",VLOOKUP($S19,ActionsMaster,5))</f>
        <v>1</v>
      </c>
      <c r="Z20">
        <f>IF(Y20="","",VLOOKUP($S19,ActionsMaster,6))</f>
        <v>1200</v>
      </c>
      <c r="AD20" t="str" cm="1">
        <f t="array" ref="AD20">IF(ROW(S20)-ROW(S$6)+1&gt;COUNT(U$6:U$19),"",
INDEX(S:S,SMALL(U$6:U$19,1+ROW(S20)-ROW(S$6))))</f>
        <v/>
      </c>
      <c r="AF20" s="21" t="str">
        <f t="shared" si="32"/>
        <v/>
      </c>
      <c r="AG20" t="str">
        <f t="shared" si="33"/>
        <v/>
      </c>
      <c r="AH20" t="str">
        <f t="shared" si="14"/>
        <v/>
      </c>
      <c r="AI20" t="str">
        <f t="shared" si="15"/>
        <v/>
      </c>
      <c r="AJ20" t="str">
        <f t="shared" si="16"/>
        <v/>
      </c>
      <c r="AK20" t="str">
        <f t="shared" si="17"/>
        <v/>
      </c>
    </row>
    <row r="23" spans="2:38" x14ac:dyDescent="0.2">
      <c r="D23" t="s">
        <v>147</v>
      </c>
    </row>
    <row r="25" spans="2:38" x14ac:dyDescent="0.2">
      <c r="D25" t="s">
        <v>149</v>
      </c>
    </row>
    <row r="27" spans="2:38" x14ac:dyDescent="0.2">
      <c r="D27" t="s">
        <v>152</v>
      </c>
    </row>
    <row r="29" spans="2:38" x14ac:dyDescent="0.2">
      <c r="D29" t="s">
        <v>153</v>
      </c>
    </row>
    <row r="31" spans="2:38" x14ac:dyDescent="0.2">
      <c r="D31" t="s">
        <v>155</v>
      </c>
    </row>
    <row r="33" spans="4:4" x14ac:dyDescent="0.2">
      <c r="D33" t="s">
        <v>202</v>
      </c>
    </row>
  </sheetData>
  <sortState xmlns:xlrd2="http://schemas.microsoft.com/office/spreadsheetml/2017/richdata2" ref="B6:H20">
    <sortCondition descending="1" ref="G6:G20"/>
  </sortState>
  <pageMargins left="0.7" right="0.7" top="0.75" bottom="0.75" header="0.3" footer="0.3"/>
  <pageSetup paperSize="9" orientation="portrait" horizontalDpi="4294967293" verticalDpi="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A E E A A B Q S w M E F A A C A A g A b X W I U s p Z i D O k A A A A 9 Q A A A B I A H A B D b 2 5 m a W c v U G F j a 2 F n Z S 5 4 b W w g o h g A K K A U A A A A A A A A A A A A A A A A A A A A A A A A A A A A h Y / R C o I w G I V f R X b v N h e B y e 8 k u k 0 I o u h 2 z K U j n e F m 8 9 2 6 6 J F 6 h Y y y u u v y f O c c O O d + v U E 2 N H V w U Z 3 V r U l R h C k K l J F t o U 2 Z o t 4 d w x h l H D Z C n k S p g j F s b D J Y n a L K u X N C i P c e + x l u u 5 I w S i N y y N d b W a l G h N p Y J 4 x U 6 N M q / r c Q h / 1 r D G d 4 Q f E 8 Z p g C m R j k 2 n x 9 N s 5 9 u j 8 Q V n 3 t + k 5 x Z c L l D s g k g b w v 8 A d Q S w M E F A A C A A g A b X W I U g / 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G 1 1 i F J 2 U 6 L p + w A A A L s B A A A T A B w A R m 9 y b X V s Y X M v U 2 V j d G l v b j E u b S C i G A A o o B Q A A A A A A A A A A A A A A A A A A A A A A A A A A A B 1 U M 1 q g 0 A Q v g u + w 7 C l o C C W Q O k l 5 F B s C 0 J J D w o 9 h B z W 7 S R K 3 B 3 Z H U u K + O 5 d I z m 0 t n N Z 5 v s d 1 q H i h g w U 8 7 t a h 0 E Y u F p a / I C 3 r i P L v W m 4 Q Q c b a J H D A P w U 1 F u F H n k + K 2 z T r L c W D b + T P V V E p y g e d l u p c S N + B I j 9 u M v I s F f u k z n n R m S 1 N E d f V X 5 1 K H x g K a s W 0 9 J K 4 w 5 k d U Z t r 8 1 E u m g u T Y Z B P M 4 n 5 0 8 i g d z w w 3 0 6 K c Y E B p E z a o + y 3 4 H x z B f w l Z S c H A s i k 1 3 D s o U I p a r j Z V o h P x t z h O g 2 v l p N r y u 0 F / K l J b K w g i 2 l Q I e l + c q r u e R / g Z t b 7 k A b r n 8 V j X E Y N O b P 3 1 p / A 1 B L A Q I t A B Q A A g A I A G 1 1 i F L K W Y g z p A A A A P U A A A A S A A A A A A A A A A A A A A A A A A A A A A B D b 2 5 m a W c v U G F j a 2 F n Z S 5 4 b W x Q S w E C L Q A U A A I A C A B t d Y h S D 8 r p q 6 Q A A A D p A A A A E w A A A A A A A A A A A A A A A A D w A A A A W 0 N v b n R l b n R f V H l w Z X N d L n h t b F B L A Q I t A B Q A A g A I A G 1 1 i F J 2 U 6 L p + w A A A L s B A A A T A A A A A A A A A A A A A A A A A O E B A A B G b 3 J t d W x h c y 9 T Z W N 0 a W 9 u M S 5 t U E s F B g A A A A A D A A M A w g A A A C k D A A A A A B A B A A D v u 7 8 8 P 3 h t b C B 2 Z X J z a W 9 u P S I x L j A i I G V u Y 2 9 k a W 5 n P S J 1 d G Y t O C I / P j x Q Z X J t a X N z a W 9 u T G l z d C B 4 b W x u c z p 4 c 2 k 9 I m h 0 d H A 6 L y 9 3 d 3 c u d z M u b 3 J n L z I w M D E v W E 1 M U 2 N o Z W 1 h L W l u c 3 R h b m N l I i B 4 b W x u c z p 4 c 2 Q 9 I m h 0 d H A 6 L y 9 3 d 3 c u d z M u b 3 J n L z I w M D E v W E 1 M U 2 N o Z W 1 h I j 4 8 Q 2 F u R X Z h b H V h d G V G d X R 1 c m V Q Y W N r Y W d l c z 5 m Y W x z Z T w v Q 2 F u R X Z h b H V h d G V G d X R 1 c m V Q Y W N r Y W d l c z 4 8 R m l y Z X d h b G x F b m F i b G V k P n R y d W U 8 L 0 Z p c m V 3 Y W x s R W 5 h Y m x l Z D 4 8 L 1 B l c m 1 p c 3 N p b 2 5 M a X N 0 P l U M A A A A A A A A M w w A A O + 7 v z w / e G 1 s I H Z l c n N p b 2 4 9 I j E u M C I g Z W 5 j b 2 R p b m c 9 I n V 0 Z i 0 4 I j 8 + P E x v Y 2 F s U G F j a 2 F n Z U 1 l d G F k Y X R h R m l s Z S B 4 b W x u c z p 4 c 2 k 9 I m h 0 d H A 6 L y 9 3 d 3 c u d z M u b 3 J n L z I w M D E v W E 1 M U 2 N o Z W 1 h L W l u c 3 R h b m N l I i B 4 b W x u c z p 4 c 2 Q 9 I m h 0 d H A 6 L y 9 3 d 3 c u d z M u b 3 J n L z I w M D E v W E 1 M U 2 N o Z W 1 h I j 4 8 S X R l b X M + P E l 0 Z W 0 + P E l 0 Z W 1 M b 2 N h d G l v b j 4 8 S X R l b V R 5 c G U + Q W x s R m 9 y b X V s Y X M 8 L 0 l 0 Z W 1 U e X B l P j x J d G V t U G F 0 a C A v P j w v S X R l b U x v Y 2 F 0 a W 9 u P j x T d G F i b G V F b n R y a W V z I C 8 + P C 9 J d G V t P j x J d G V t P j x J d G V t T G 9 j Y X R p b 2 4 + P E l 0 Z W 1 U e X B l P k Z v c m 1 1 b G E 8 L 0 l 0 Z W 1 U e X B l P j x J d G V t U G F 0 a D 5 T Z W N 0 a W 9 u M S 9 P c H B v c n R 1 b m l 0 a W V z P C 9 J d G V t U G F 0 a D 4 8 L 0 l 0 Z W 1 M b 2 N h d G l v b j 4 8 U 3 R h Y m x l R W 5 0 c m l l c z 4 8 R W 5 0 c n k g V H l w Z T 0 i S X N Q c m l 2 Y X R l I i B W Y W x 1 Z T 0 i b D A i I C 8 + P E V u d H J 5 I F R 5 c G U 9 I k Z p b G x F b m F i b G V k I i B W Y W x 1 Z T 0 i b D E i I C 8 + P E V u d H J 5 I F R 5 c G U 9 I k Z p b G x P Y m p l Y 3 R U e X B l I i B W Y W x 1 Z T 0 i c 1 R h Y m x l I i A v P j x F b n R y e S B U e X B l P S J G a W x s V G 9 E Y X R h T W 9 k Z W x F b m F i b G V k I i B W Y W x 1 Z T 0 i b D A i I C 8 + P E V u d H J 5 I F R 5 c G U 9 I k J 1 Z m Z l c k 5 l e H R S Z W Z y Z X N o I i B W Y W x 1 Z T 0 i b D E i I C 8 + P E V u d H J 5 I F R 5 c G U 9 I l J l c 3 V s d F R 5 c G U i I F Z h b H V l P S J z V G F i b G U i I C 8 + P E V u d H J 5 I F R 5 c G U 9 I k 5 h b W V V c G R h d G V k Q W Z 0 Z X J G a W x s I i B W Y W x 1 Z T 0 i b D A i I C 8 + P E V u d H J 5 I F R 5 c G U 9 I k 5 h d m l n Y X R p b 2 5 T d G V w T m F t Z S I g V m F s d W U 9 I n N O Y X Z p Z 2 F 0 a W 9 u I i A v P j x F b n R y e S B U e X B l P S J G a W x s V G F y Z 2 V 0 I i B W Y W x 1 Z T 0 i c 0 9 w c G 9 y d H V u a X R p Z X N f M i I g L z 4 8 R W 5 0 c n k g V H l w Z T 0 i R m l s b G V k Q 2 9 t c G x l d G V S Z X N 1 b H R U b 1 d v c m t z a G V l d C I g V m F s d W U 9 I m w x I i A v P j x F b n R y e S B U e X B l P S J B Z G R l Z F R v R G F 0 Y U 1 v Z G V s I i B W Y W x 1 Z T 0 i b D A i I C 8 + P E V u d H J 5 I F R 5 c G U 9 I k Z p b G x D b 3 V u d C I g V m F s d W U 9 I m w x N S I g L z 4 8 R W 5 0 c n k g V H l w Z T 0 i R m l s b E V y c m 9 y Q 2 9 k Z S I g V m F s d W U 9 I n N V b m t u b 3 d u I i A v P j x F b n R y e S B U e X B l P S J G a W x s R X J y b 3 J D b 3 V u d C I g V m F s d W U 9 I m w w I i A v P j x F b n R y e S B U e X B l P S J G a W x s T G F z d F V w Z G F 0 Z W Q i I F Z h b H V l P S J k M j A y M S 0 w N C 0 w O F Q w N D o 0 M z o y N y 4 y N z Q 3 O T Y 1 W i I g L z 4 8 R W 5 0 c n k g V H l w Z T 0 i R m l s b E N v b H V t b l R 5 c G V z I i B W Y W x 1 Z T 0 i c 0 F 3 W U d B d 1 V E Q X d V P S I g L z 4 8 R W 5 0 c n k g V H l w Z T 0 i R m l s b E N v b H V t b k 5 h b W V z I i B W Y W x 1 Z T 0 i c 1 s m c X V v d D t B Y 3 R p b 2 4 g S U Q m c X V v d D s s J n F 1 b 3 Q 7 S X R l b S Z x d W 9 0 O y w m c X V v d D t M b 2 N h d G l v b i Z x d W 9 0 O y w m c X V v d D t D Y X B p d G F s I C h l Y W N o K S Z x d W 9 0 O y w m c X V v d D t T Y X Z p b m c g K C U p J n F 1 b 3 Q 7 L C Z x d W 9 0 O 0 Z s b 2 9 y I D E g T m 8 u I G 9 m J n F 1 b 3 Q 7 L C Z x d W 9 0 O 0 Z s b 2 9 y I D E g Y 2 F w a X R h b C Z x d W 9 0 O y w m c X V v d D t G b G 9 v c i A x I H N h d m l u Z y A v I G 1 u d G g m c X V v d D t d I i A v P j x F b n R y e S B U e X B l P S J G a W x s U 3 R h d H V z I i B W Y W x 1 Z T 0 i c 0 N v b X B s Z X R l I i A v P j x F b n R y e S B U e X B l P S J S Z W x h d G l v b n N o a X B J b m Z v Q 2 9 u d G F p b m V y I i B W Y W x 1 Z T 0 i c 3 s m c X V v d D t j b 2 x 1 b W 5 D b 3 V u d C Z x d W 9 0 O z o 4 L C Z x d W 9 0 O 2 t l e U N v b H V t b k 5 h b W V z J n F 1 b 3 Q 7 O l t d L C Z x d W 9 0 O 3 F 1 Z X J 5 U m V s Y X R p b 2 5 z a G l w c y Z x d W 9 0 O z p b X S w m c X V v d D t j b 2 x 1 b W 5 J Z G V u d G l 0 a W V z J n F 1 b 3 Q 7 O l s m c X V v d D t T Z W N 0 a W 9 u M S 9 P c H B v c n R 1 b m l 0 a W V z L 0 N o Y W 5 n Z W Q g V H l w Z S 5 7 Q W N 0 a W 9 u I E l E L D B 9 J n F 1 b 3 Q 7 L C Z x d W 9 0 O 1 N l Y 3 R p b 2 4 x L 0 9 w c G 9 y d H V u a X R p Z X M v Q 2 h h b m d l Z C B U e X B l L n t J d G V t L D F 9 J n F 1 b 3 Q 7 L C Z x d W 9 0 O 1 N l Y 3 R p b 2 4 x L 0 9 w c G 9 y d H V u a X R p Z X M v Q 2 h h b m d l Z C B U e X B l L n t M b 2 N h d G l v b i w y f S Z x d W 9 0 O y w m c X V v d D t T Z W N 0 a W 9 u M S 9 P c H B v c n R 1 b m l 0 a W V z L 0 N o Y W 5 n Z W Q g V H l w Z S 5 7 Q 2 F w a X R h b C A o Z W F j a C k s M 3 0 m c X V v d D s s J n F 1 b 3 Q 7 U 2 V j d G l v b j E v T 3 B w b 3 J 0 d W 5 p d G l l c y 9 D a G F u Z 2 V k I F R 5 c G U u e 1 N h d m l u Z y A o J S k s N H 0 m c X V v d D s s J n F 1 b 3 Q 7 U 2 V j d G l v b j E v T 3 B w b 3 J 0 d W 5 p d G l l c y 9 D a G F u Z 2 V k I F R 5 c G U u e 0 Z s b 2 9 y I D E g T m 8 u I G 9 m L D V 9 J n F 1 b 3 Q 7 L C Z x d W 9 0 O 1 N l Y 3 R p b 2 4 x L 0 9 w c G 9 y d H V u a X R p Z X M v Q 2 h h b m d l Z C B U e X B l L n t G b G 9 v c i A x I G N h c G l 0 Y W w s N n 0 m c X V v d D s s J n F 1 b 3 Q 7 U 2 V j d G l v b j E v T 3 B w b 3 J 0 d W 5 p d G l l c y 9 D a G F u Z 2 V k I F R 5 c G U u e 0 Z s b 2 9 y I D E g c 2 F 2 a W 5 n I C 8 g b W 5 0 a C w 3 f S Z x d W 9 0 O 1 0 s J n F 1 b 3 Q 7 Q 2 9 s d W 1 u Q 2 9 1 b n Q m c X V v d D s 6 O C w m c X V v d D t L Z X l D b 2 x 1 b W 5 O Y W 1 l c y Z x d W 9 0 O z p b X S w m c X V v d D t D b 2 x 1 b W 5 J Z G V u d G l 0 a W V z J n F 1 b 3 Q 7 O l s m c X V v d D t T Z W N 0 a W 9 u M S 9 P c H B v c n R 1 b m l 0 a W V z L 0 N o Y W 5 n Z W Q g V H l w Z S 5 7 Q W N 0 a W 9 u I E l E L D B 9 J n F 1 b 3 Q 7 L C Z x d W 9 0 O 1 N l Y 3 R p b 2 4 x L 0 9 w c G 9 y d H V u a X R p Z X M v Q 2 h h b m d l Z C B U e X B l L n t J d G V t L D F 9 J n F 1 b 3 Q 7 L C Z x d W 9 0 O 1 N l Y 3 R p b 2 4 x L 0 9 w c G 9 y d H V u a X R p Z X M v Q 2 h h b m d l Z C B U e X B l L n t M b 2 N h d G l v b i w y f S Z x d W 9 0 O y w m c X V v d D t T Z W N 0 a W 9 u M S 9 P c H B v c n R 1 b m l 0 a W V z L 0 N o Y W 5 n Z W Q g V H l w Z S 5 7 Q 2 F w a X R h b C A o Z W F j a C k s M 3 0 m c X V v d D s s J n F 1 b 3 Q 7 U 2 V j d G l v b j E v T 3 B w b 3 J 0 d W 5 p d G l l c y 9 D a G F u Z 2 V k I F R 5 c G U u e 1 N h d m l u Z y A o J S k s N H 0 m c X V v d D s s J n F 1 b 3 Q 7 U 2 V j d G l v b j E v T 3 B w b 3 J 0 d W 5 p d G l l c y 9 D a G F u Z 2 V k I F R 5 c G U u e 0 Z s b 2 9 y I D E g T m 8 u I G 9 m L D V 9 J n F 1 b 3 Q 7 L C Z x d W 9 0 O 1 N l Y 3 R p b 2 4 x L 0 9 w c G 9 y d H V u a X R p Z X M v Q 2 h h b m d l Z C B U e X B l L n t G b G 9 v c i A x I G N h c G l 0 Y W w s N n 0 m c X V v d D s s J n F 1 b 3 Q 7 U 2 V j d G l v b j E v T 3 B w b 3 J 0 d W 5 p d G l l c y 9 D a G F u Z 2 V k I F R 5 c G U u e 0 Z s b 2 9 y I D E g c 2 F 2 a W 5 n I C 8 g b W 5 0 a C w 3 f S Z x d W 9 0 O 1 0 s J n F 1 b 3 Q 7 U m V s Y X R p b 2 5 z a G l w S W 5 m b y Z x d W 9 0 O z p b X X 0 i I C 8 + P C 9 T d G F i b G V F b n R y a W V z P j w v S X R l b T 4 8 S X R l b T 4 8 S X R l b U x v Y 2 F 0 a W 9 u P j x J d G V t V H l w Z T 5 G b 3 J t d W x h P C 9 J d G V t V H l w Z T 4 8 S X R l b V B h d G g + U 2 V j d G l v b j E v T 3 B w b 3 J 0 d W 5 p d G l l c y 9 T b 3 V y Y 2 U 8 L 0 l 0 Z W 1 Q Y X R o P j w v S X R l b U x v Y 2 F 0 a W 9 u P j x T d G F i b G V F b n R y a W V z I C 8 + P C 9 J d G V t P j x J d G V t P j x J d G V t T G 9 j Y X R p b 2 4 + P E l 0 Z W 1 U e X B l P k Z v c m 1 1 b G E 8 L 0 l 0 Z W 1 U e X B l P j x J d G V t U G F 0 a D 5 T Z W N 0 a W 9 u M S 9 P c H B v c n R 1 b m l 0 a W V z L 0 N o Y W 5 n Z W Q l M j B U e X B l P C 9 J d G V t U G F 0 a D 4 8 L 0 l 0 Z W 1 M b 2 N h d G l v b j 4 8 U 3 R h Y m x l R W 5 0 c m l l c y A v P j w v S X R l b T 4 8 L 0 l 0 Z W 1 z P j w v T G 9 j Y W x Q Y W N r Y W d l T W V 0 Y W R h d G F G a W x l P h Y A A A B Q S w U G A A A A A A A A A A A A A A A A A A A A A A A A J g E A A A E A A A D Q j J 3 f A R X R E Y x 6 A M B P w p f r A Q A A A M 9 c h H z L z B V I l V / z a A + q i / I A A A A A A g A A A A A A E G Y A A A A B A A A g A A A A d f L T a B 9 n 2 F Y O F o y t E X r c K V K N M c 3 b f v z q s T G S B h F m y U I A A A A A D o A A A A A C A A A g A A A A + n K d 2 2 A 9 R c w 9 a + Y E W Y H s F h Q Z K 4 V L 4 N 5 R k e 2 j P W C F v V 1 Q A A A A q T g e q m 2 7 D S w n B + M g Z + G i k p m 2 v f F q 1 k k c 0 D d q W z h I 2 z o W k u u 0 z 8 E 7 5 9 j D P N n A s R w k 7 5 C K z I e 6 S U U 1 o o c q y 0 4 v i F S 1 0 2 F 7 K g 2 X f B W C 3 g p 5 t t V A A A A A E x k k m L i h I / j E F C d 1 q N P L u 5 u G K W 8 8 p / f X r D 9 B h 1 8 z F S 8 I b N Q m W G C p 5 O K C n y u U s 2 b d 9 p 9 v i A I T W D K k F h a t Y G n G 9 w = = < / D a t a M a s h u p > 
</file>

<file path=customXml/itemProps1.xml><?xml version="1.0" encoding="utf-8"?>
<ds:datastoreItem xmlns:ds="http://schemas.openxmlformats.org/officeDocument/2006/customXml" ds:itemID="{BF60B054-420D-40D2-A760-2D0CB9D0C943}">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16</vt:i4>
      </vt:variant>
      <vt:variant>
        <vt:lpstr>Named Ranges</vt:lpstr>
      </vt:variant>
      <vt:variant>
        <vt:i4>6</vt:i4>
      </vt:variant>
    </vt:vector>
  </HeadingPairs>
  <TitlesOfParts>
    <vt:vector size="22" baseType="lpstr">
      <vt:lpstr>Instructions - start here</vt:lpstr>
      <vt:lpstr>Inventory</vt:lpstr>
      <vt:lpstr>Dashboard</vt:lpstr>
      <vt:lpstr>Month1</vt:lpstr>
      <vt:lpstr>Month2</vt:lpstr>
      <vt:lpstr>Month3</vt:lpstr>
      <vt:lpstr>Final feedback</vt:lpstr>
      <vt:lpstr>Major investments</vt:lpstr>
      <vt:lpstr>Options</vt:lpstr>
      <vt:lpstr>Calculations</vt:lpstr>
      <vt:lpstr>Energy Data</vt:lpstr>
      <vt:lpstr>Major inv data</vt:lpstr>
      <vt:lpstr>Feedback Data</vt:lpstr>
      <vt:lpstr>Final feedback Data</vt:lpstr>
      <vt:lpstr>Opp by saving</vt:lpstr>
      <vt:lpstr>Development notes</vt:lpstr>
      <vt:lpstr>Month2!Actions</vt:lpstr>
      <vt:lpstr>Month3!Actions</vt:lpstr>
      <vt:lpstr>Actions</vt:lpstr>
      <vt:lpstr>ActionsMaster</vt:lpstr>
      <vt:lpstr>'Final feedback'!TopEight</vt:lpstr>
      <vt:lpstr>TopEight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JAMES</dc:creator>
  <cp:lastModifiedBy>Microsoft Office User</cp:lastModifiedBy>
  <dcterms:created xsi:type="dcterms:W3CDTF">2021-03-08T11:29:18Z</dcterms:created>
  <dcterms:modified xsi:type="dcterms:W3CDTF">2021-05-03T22:54:11Z</dcterms:modified>
</cp:coreProperties>
</file>